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ICIO" sheetId="1" r:id="rId4"/>
    <sheet state="visible" name="PREGUNTAS" sheetId="2" r:id="rId5"/>
    <sheet state="hidden" name="MOTOR" sheetId="3" r:id="rId6"/>
    <sheet state="visible" name="RESULTADO" sheetId="4" r:id="rId7"/>
  </sheets>
  <definedNames/>
  <calcPr/>
  <extLst>
    <ext uri="GoogleSheetsCustomDataVersion2">
      <go:sheetsCustomData xmlns:go="http://customooxmlschemas.google.com/" r:id="rId8" roundtripDataChecksum="CZUbr+FpDnY0Rjdx287sSMNULVL1SA1Kml65uJQE/MM="/>
    </ext>
  </extLst>
</workbook>
</file>

<file path=xl/sharedStrings.xml><?xml version="1.0" encoding="utf-8"?>
<sst xmlns="http://schemas.openxmlformats.org/spreadsheetml/2006/main" count="163" uniqueCount="120">
  <si>
    <t>🚑  PA01 — PRIMEROS AUXILIOS FINANCIEROS AGA</t>
  </si>
  <si>
    <t>Descubre en menos de 5 minutos si tu empresa está en control, alerta, presión o crisis.</t>
  </si>
  <si>
    <t>Vendo, pero no entiendo por qué la plata no alcanza. Esta herramienta te da la respuesta.</t>
  </si>
  <si>
    <t>📋  CÓMO FUNCIONA — LEE ESTO PRIMERO</t>
  </si>
  <si>
    <t>1️⃣  Completa tus datos en la sección de abajo (obligatorio para recibir el resultado).</t>
  </si>
  <si>
    <t>2️⃣  Ve a la hoja PREGUNTAS y responde cada pregunta con la lista desplegable.</t>
  </si>
  <si>
    <t>3️⃣  Sé honesto — nadie más verá tus respuestas. A más honestidad, mejor diagnóstico.</t>
  </si>
  <si>
    <t>4️⃣  Ve a la hoja RESULTADO para ver tu diagnóstico completo y la primera acción recomendada.</t>
  </si>
  <si>
    <t>5️⃣  Si el resultado es naranja o rojo, no decidas nada grande solo. Hay un paso siguiente claro.</t>
  </si>
  <si>
    <t>📝  TUS DATOS — COMPLETA ANTES DE CONTINUAR</t>
  </si>
  <si>
    <t>★ Nombre completo</t>
  </si>
  <si>
    <t>★ Empresa</t>
  </si>
  <si>
    <t>★ Cargo</t>
  </si>
  <si>
    <t>★ Ciudad</t>
  </si>
  <si>
    <t>★ WhatsApp</t>
  </si>
  <si>
    <t>★ Correo electrónico</t>
  </si>
  <si>
    <t>★ Ventas mensuales aproximadas ($)</t>
  </si>
  <si>
    <t>○ Principal dolor hoy</t>
  </si>
  <si>
    <t>★ = Campo obligatorio para desbloquear el resultado.  Tus datos son confidenciales y solo los usará el equipo AGA.</t>
  </si>
  <si>
    <t>Arnold diagnostica y dirige. AGA ejecuta y sostiene.  |  PA01 v1.0</t>
  </si>
  <si>
    <t>🩺  PRIMEROS AUXILIOS — RESPONDE CON HONESTIDAD</t>
  </si>
  <si>
    <t>#</t>
  </si>
  <si>
    <t>Pregunta</t>
  </si>
  <si>
    <t>Tu respuesta (selecciona)</t>
  </si>
  <si>
    <t>Bloque</t>
  </si>
  <si>
    <t>😟 DOLOR PRINCIPAL</t>
  </si>
  <si>
    <t>P01</t>
  </si>
  <si>
    <t>¿Cuál de estas frases describe mejor lo que estás viviendo hoy en tu empresa?</t>
  </si>
  <si>
    <t>DOLOR PRINCIPAL</t>
  </si>
  <si>
    <t>💵 CAJA</t>
  </si>
  <si>
    <t>P02</t>
  </si>
  <si>
    <t>Si mañana dejas de vender, ¿cuántas semanas puede sobrevivir tu empresa pagando sus obligaciones?</t>
  </si>
  <si>
    <t>CAJA</t>
  </si>
  <si>
    <t>P03</t>
  </si>
  <si>
    <t>¿Tienes claridad de cuánto debes pagar en los próximos 7 días (nómina, cuotas, proveedores, impuestos)?</t>
  </si>
  <si>
    <t>P04</t>
  </si>
  <si>
    <t>¿Tienes clientes que te deben plata hace más de 30 días?</t>
  </si>
  <si>
    <t>🏦 DEUDA</t>
  </si>
  <si>
    <t>P05</t>
  </si>
  <si>
    <t>¿Cuánto pagas cada mes en cuotas de créditos, leasing o tarjetas de crédito?</t>
  </si>
  <si>
    <t>DEUDA</t>
  </si>
  <si>
    <t>P06</t>
  </si>
  <si>
    <t>¿Estás al día con todas tus obligaciones financieras (bancos, leasing, tarjetas)?</t>
  </si>
  <si>
    <t>📑 IMPUESTOS</t>
  </si>
  <si>
    <t>P07</t>
  </si>
  <si>
    <t>¿Estás al día con la DIAN y tus obligaciones tributarias?</t>
  </si>
  <si>
    <t>IMPUESTOS</t>
  </si>
  <si>
    <t>P08</t>
  </si>
  <si>
    <t>¿Tu empresa separa dinero cada mes para cubrir los impuestos antes de que llegue la fecha?</t>
  </si>
  <si>
    <t>📈 RENTABILIDAD</t>
  </si>
  <si>
    <t>P09</t>
  </si>
  <si>
    <t>¿Sabes cuánto dinero le queda a tu empresa de ganancia por cada $100 que vende?</t>
  </si>
  <si>
    <t>RENTABILIDAD</t>
  </si>
  <si>
    <t>P10</t>
  </si>
  <si>
    <t>¿Los ingresos de tu empresa alcanzan para cubrir todos los gastos fijos mensuales (nómina, arriendo, servicios, cuotas)?</t>
  </si>
  <si>
    <t>P11</t>
  </si>
  <si>
    <t>¿Tus precios están calculados con base en costos reales o los defines por lo que cobra la competencia?</t>
  </si>
  <si>
    <t>⚙️ OPERACIÓN</t>
  </si>
  <si>
    <t>P12</t>
  </si>
  <si>
    <t>¿Tu empresa tiene procesos escritos o documentados para las tareas más importantes?</t>
  </si>
  <si>
    <t>OPERACIÓN</t>
  </si>
  <si>
    <t>👤 DUEÑO</t>
  </si>
  <si>
    <t>P13</t>
  </si>
  <si>
    <t>Si te vas de vacaciones 15 días, ¿tu empresa opera sin ti?</t>
  </si>
  <si>
    <t>DUEÑO</t>
  </si>
  <si>
    <t>P14</t>
  </si>
  <si>
    <t>¿Tienes un sueldo fijo establecido como dueño, separado de los retiros para gastos personales?</t>
  </si>
  <si>
    <t>P15</t>
  </si>
  <si>
    <t>¿Qué tan urgente sientes que es la situación de tu empresa hoy?</t>
  </si>
  <si>
    <t>✅  Cuando termines, ve a la hoja RESULTADO para ver tu diagnóstico completo.</t>
  </si>
  <si>
    <t>Opciones (1 a N)</t>
  </si>
  <si>
    <t>Opción seleccionada</t>
  </si>
  <si>
    <t>Índice (MATCH)</t>
  </si>
  <si>
    <t>Score base</t>
  </si>
  <si>
    <t>Peso</t>
  </si>
  <si>
    <t>Score ponderado</t>
  </si>
  <si>
    <t>0|0|0|0|0</t>
  </si>
  <si>
    <t>0|1|2|3</t>
  </si>
  <si>
    <t>0|1|3</t>
  </si>
  <si>
    <t>3|2|1</t>
  </si>
  <si>
    <t>SCORE TOTAL (máx ~75)</t>
  </si>
  <si>
    <t>PESO MÁXIMO POSIBLE</t>
  </si>
  <si>
    <t>SCORE NORMALIZADO (0-100)</t>
  </si>
  <si>
    <t>DIMENSIÓN</t>
  </si>
  <si>
    <t>SCORE DIMENSIÓN</t>
  </si>
  <si>
    <t>MÁXIMO POSIBLE</t>
  </si>
  <si>
    <t>% DIMENSIÓN</t>
  </si>
  <si>
    <t>FUENTE PRINCIPAL DE PRESIÓN</t>
  </si>
  <si>
    <t>CLASIFICACIÓN</t>
  </si>
  <si>
    <t>URGENCIA DECLARADA</t>
  </si>
  <si>
    <t>Nombre</t>
  </si>
  <si>
    <t>Empresa</t>
  </si>
  <si>
    <t>WhatsApp</t>
  </si>
  <si>
    <t>DATOS COMPLETOS</t>
  </si>
  <si>
    <t>📊  TU DIAGNÓSTICO — PRIMEROS AUXILIOS FINANCIEROS AGA</t>
  </si>
  <si>
    <t>IDENTIFICACIÓN</t>
  </si>
  <si>
    <t>Empresario</t>
  </si>
  <si>
    <t>🎯  ESTADO GENERAL DE TU EMPRESA</t>
  </si>
  <si>
    <t>Score de salud financiera:</t>
  </si>
  <si>
    <t>💬  QUÉ SIGNIFICA TU RESULTADO</t>
  </si>
  <si>
    <t>🔍  PRINCIPAL FUENTE DE PRESIÓN DETECTADA</t>
  </si>
  <si>
    <t>🚦  SEMÁFORO POR ÁREA</t>
  </si>
  <si>
    <t>ÁREA</t>
  </si>
  <si>
    <t>ESTADO</t>
  </si>
  <si>
    <t>SCORE %</t>
  </si>
  <si>
    <t>💵 Caja</t>
  </si>
  <si>
    <t>🏦 Deuda</t>
  </si>
  <si>
    <t>📑 Impuestos</t>
  </si>
  <si>
    <t>📈 Rentabilidad</t>
  </si>
  <si>
    <t>⚙️ Operación</t>
  </si>
  <si>
    <t>👤 Dueño</t>
  </si>
  <si>
    <t>⚠️  QUÉ NO DEBERÍAS HACER POR ANSIEDAD</t>
  </si>
  <si>
    <t>❌ No tomes más deuda sin saber primero para qué y si puedes pagarla.</t>
  </si>
  <si>
    <t>❌ No hagas recortes a ciegas — primero identifica el frente correcto.</t>
  </si>
  <si>
    <t>❌ No negocies con bancos sin entender tu flujo real de los próximos 90 días.</t>
  </si>
  <si>
    <t>❌ No aumentes ventas si tu operación no aguanta más volumen sin quebrar el margen.</t>
  </si>
  <si>
    <t>❌ No postergues lo tributario — la DIAN no espera y los intereses crecen.</t>
  </si>
  <si>
    <t>🗺️  RUTA AGA RECOMENDADA PARA TU CASO</t>
  </si>
  <si>
    <t>📲  TU SIGUIENTE PASO</t>
  </si>
  <si>
    <t>Arnold diagnostica y dirige. AGA ejecuta y sostiene.  |  PA01 — Primeros Auxilios Financieros AGA v1.0</t>
  </si>
</sst>
</file>

<file path=xl/styles.xml><?xml version="1.0" encoding="utf-8"?>
<styleSheet xmlns="http://schemas.openxmlformats.org/spreadsheetml/2006/main" xmlns:x14ac="http://schemas.microsoft.com/office/spreadsheetml/2009/9/ac" xmlns:mc="http://schemas.openxmlformats.org/markup-compatibility/2006">
  <fonts count="27">
    <font>
      <sz val="11.0"/>
      <color theme="1"/>
      <name val="Calibri"/>
      <scheme val="minor"/>
    </font>
    <font>
      <sz val="11.0"/>
      <color theme="1"/>
      <name val="Calibri"/>
    </font>
    <font/>
    <font>
      <b/>
      <sz val="22.0"/>
      <color rgb="FFFFFFFF"/>
      <name val="Arial"/>
    </font>
    <font>
      <i/>
      <sz val="12.0"/>
      <color rgb="FFB0BEC5"/>
      <name val="Arial"/>
    </font>
    <font>
      <b/>
      <sz val="11.0"/>
      <color rgb="FFE94560"/>
      <name val="Arial"/>
    </font>
    <font>
      <b/>
      <sz val="12.0"/>
      <color rgb="FFFFFFFF"/>
      <name val="Arial"/>
    </font>
    <font>
      <sz val="10.0"/>
      <color rgb="FF1A1A2E"/>
      <name val="Arial"/>
    </font>
    <font>
      <b/>
      <sz val="10.0"/>
      <color rgb="FF1A1A2E"/>
      <name val="Arial"/>
    </font>
    <font>
      <i/>
      <sz val="8.0"/>
      <color rgb="FF888888"/>
      <name val="Arial"/>
    </font>
    <font>
      <i/>
      <sz val="9.0"/>
      <color rgb="FFFFFFFF"/>
      <name val="Arial"/>
    </font>
    <font>
      <b/>
      <sz val="16.0"/>
      <color rgb="FFFFFFFF"/>
      <name val="Arial"/>
    </font>
    <font>
      <b/>
      <sz val="9.0"/>
      <color rgb="FFFFFFFF"/>
      <name val="Arial"/>
    </font>
    <font>
      <b/>
      <sz val="10.0"/>
      <color rgb="FFFFFFFF"/>
      <name val="Arial"/>
    </font>
    <font>
      <b/>
      <sz val="11.0"/>
      <color rgb="FFFFFFFF"/>
      <name val="Arial"/>
    </font>
    <font>
      <color theme="1"/>
      <name val="Calibri"/>
      <scheme val="minor"/>
    </font>
    <font>
      <b/>
      <sz val="18.0"/>
      <color rgb="FFFFFFFF"/>
      <name val="Arial"/>
    </font>
    <font>
      <b/>
      <sz val="13.0"/>
      <color rgb="FF1A1A2E"/>
      <name val="Arial"/>
    </font>
    <font>
      <b/>
      <sz val="9.0"/>
      <color theme="1"/>
      <name val="Arial"/>
    </font>
    <font>
      <sz val="10.0"/>
      <color theme="1"/>
      <name val="Arial"/>
    </font>
    <font>
      <b/>
      <sz val="22.0"/>
      <color rgb="FF1A1A2E"/>
      <name val="Arial"/>
    </font>
    <font>
      <b/>
      <sz val="10.0"/>
      <color theme="1"/>
      <name val="Arial"/>
    </font>
    <font>
      <b/>
      <sz val="13.0"/>
      <color rgb="FFE94560"/>
      <name val="Arial"/>
    </font>
    <font>
      <sz val="11.0"/>
      <color rgb="FF1A1A2E"/>
      <name val="Arial"/>
    </font>
    <font>
      <b/>
      <sz val="14.0"/>
      <color rgb="FFE94560"/>
      <name val="Arial"/>
    </font>
    <font>
      <sz val="9.0"/>
      <color theme="1"/>
      <name val="Arial"/>
    </font>
    <font>
      <b/>
      <sz val="11.0"/>
      <color rgb="FF1A1A2E"/>
      <name val="Arial"/>
    </font>
  </fonts>
  <fills count="22">
    <fill>
      <patternFill patternType="none"/>
    </fill>
    <fill>
      <patternFill patternType="lightGray"/>
    </fill>
    <fill>
      <patternFill patternType="solid">
        <fgColor rgb="FF1A1A2E"/>
        <bgColor rgb="FF1A1A2E"/>
      </patternFill>
    </fill>
    <fill>
      <patternFill patternType="solid">
        <fgColor rgb="FFE94560"/>
        <bgColor rgb="FFE94560"/>
      </patternFill>
    </fill>
    <fill>
      <patternFill patternType="solid">
        <fgColor rgb="FF0F3460"/>
        <bgColor rgb="FF0F3460"/>
      </patternFill>
    </fill>
    <fill>
      <patternFill patternType="solid">
        <fgColor rgb="FFF5F7FA"/>
        <bgColor rgb="FFF5F7FA"/>
      </patternFill>
    </fill>
    <fill>
      <patternFill patternType="solid">
        <fgColor rgb="FFFFFFFF"/>
        <bgColor rgb="FFFFFFFF"/>
      </patternFill>
    </fill>
    <fill>
      <patternFill patternType="solid">
        <fgColor rgb="FFFFF9C4"/>
        <bgColor rgb="FFFFF9C4"/>
      </patternFill>
    </fill>
    <fill>
      <patternFill patternType="solid">
        <fgColor rgb="FFF0F0F0"/>
        <bgColor rgb="FFF0F0F0"/>
      </patternFill>
    </fill>
    <fill>
      <patternFill patternType="solid">
        <fgColor rgb="FF16213E"/>
        <bgColor rgb="FF16213E"/>
      </patternFill>
    </fill>
    <fill>
      <patternFill patternType="solid">
        <fgColor rgb="FFEDE7F6"/>
        <bgColor rgb="FFEDE7F6"/>
      </patternFill>
    </fill>
    <fill>
      <patternFill patternType="solid">
        <fgColor rgb="FFE8E8E8"/>
        <bgColor rgb="FFE8E8E8"/>
      </patternFill>
    </fill>
    <fill>
      <patternFill patternType="solid">
        <fgColor rgb="FFFFF3E0"/>
        <bgColor rgb="FFFFF3E0"/>
      </patternFill>
    </fill>
    <fill>
      <patternFill patternType="solid">
        <fgColor rgb="FFE8F5E9"/>
        <bgColor rgb="FFE8F5E9"/>
      </patternFill>
    </fill>
    <fill>
      <patternFill patternType="solid">
        <fgColor rgb="FFEBF5FB"/>
        <bgColor rgb="FFEBF5FB"/>
      </patternFill>
    </fill>
    <fill>
      <patternFill patternType="solid">
        <fgColor rgb="FFF3E5F5"/>
        <bgColor rgb="FFF3E5F5"/>
      </patternFill>
    </fill>
    <fill>
      <patternFill patternType="solid">
        <fgColor rgb="FFFFF8E1"/>
        <bgColor rgb="FFFFF8E1"/>
      </patternFill>
    </fill>
    <fill>
      <patternFill patternType="solid">
        <fgColor rgb="FF27AE60"/>
        <bgColor rgb="FF27AE60"/>
      </patternFill>
    </fill>
    <fill>
      <patternFill patternType="solid">
        <fgColor rgb="FFFFF0F0"/>
        <bgColor rgb="FFFFF0F0"/>
      </patternFill>
    </fill>
    <fill>
      <patternFill patternType="solid">
        <fgColor rgb="FFFDECEA"/>
        <bgColor rgb="FFFDECEA"/>
      </patternFill>
    </fill>
    <fill>
      <patternFill patternType="solid">
        <fgColor rgb="FFFFF5F5"/>
        <bgColor rgb="FFFFF5F5"/>
      </patternFill>
    </fill>
    <fill>
      <patternFill patternType="solid">
        <fgColor rgb="FFE8F8F5"/>
        <bgColor rgb="FFE8F8F5"/>
      </patternFill>
    </fill>
  </fills>
  <borders count="13">
    <border/>
    <border>
      <left/>
      <top/>
      <bottom/>
    </border>
    <border>
      <top/>
      <bottom/>
    </border>
    <border>
      <right/>
      <top/>
      <bottom/>
    </border>
    <border>
      <left/>
      <right/>
      <top/>
      <bottom/>
    </border>
    <border>
      <left style="thin">
        <color rgb="FFCCCCCC"/>
      </left>
      <top style="thin">
        <color rgb="FFCCCCCC"/>
      </top>
      <bottom style="thin">
        <color rgb="FFCCCCCC"/>
      </bottom>
    </border>
    <border>
      <top style="thin">
        <color rgb="FFCCCCCC"/>
      </top>
      <bottom style="thin">
        <color rgb="FFCCCCCC"/>
      </bottom>
    </border>
    <border>
      <right/>
      <top style="thin">
        <color rgb="FFCCCCCC"/>
      </top>
      <bottom style="thin">
        <color rgb="FFCCCCCC"/>
      </bottom>
    </border>
    <border>
      <left style="thin">
        <color rgb="FFCCCCCC"/>
      </left>
      <right style="thin">
        <color rgb="FFCCCCCC"/>
      </right>
      <top style="thin">
        <color rgb="FFCCCCCC"/>
      </top>
      <bottom style="thin">
        <color rgb="FFCCCCCC"/>
      </bottom>
    </border>
    <border>
      <left style="medium">
        <color rgb="FF999999"/>
      </left>
      <top style="medium">
        <color rgb="FF999999"/>
      </top>
      <bottom style="medium">
        <color rgb="FF999999"/>
      </bottom>
    </border>
    <border>
      <right/>
      <top style="medium">
        <color rgb="FF999999"/>
      </top>
      <bottom style="medium">
        <color rgb="FF999999"/>
      </bottom>
    </border>
    <border>
      <left style="medium">
        <color rgb="FF999999"/>
      </left>
      <right style="medium">
        <color rgb="FF999999"/>
      </right>
      <top style="medium">
        <color rgb="FF999999"/>
      </top>
      <bottom style="medium">
        <color rgb="FF999999"/>
      </bottom>
    </border>
    <border>
      <top style="medium">
        <color rgb="FF999999"/>
      </top>
      <bottom style="medium">
        <color rgb="FF999999"/>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0"/>
    </xf>
    <xf borderId="2" fillId="0" fontId="2" numFmtId="0" xfId="0" applyBorder="1" applyFont="1"/>
    <xf borderId="3" fillId="0" fontId="2" numFmtId="0" xfId="0" applyBorder="1" applyFont="1"/>
    <xf borderId="1" fillId="2" fontId="3" numFmtId="0" xfId="0" applyAlignment="1" applyBorder="1" applyFont="1">
      <alignment horizontal="center" shrinkToFit="0" vertical="center" wrapText="0"/>
    </xf>
    <xf borderId="1" fillId="2" fontId="4" numFmtId="0" xfId="0" applyAlignment="1" applyBorder="1" applyFont="1">
      <alignment horizontal="center" shrinkToFit="0" vertical="center" wrapText="0"/>
    </xf>
    <xf borderId="1" fillId="2" fontId="5" numFmtId="0" xfId="0" applyAlignment="1" applyBorder="1" applyFont="1">
      <alignment horizontal="center" shrinkToFit="0" vertical="center" wrapText="0"/>
    </xf>
    <xf borderId="1" fillId="3" fontId="1" numFmtId="0" xfId="0" applyAlignment="1" applyBorder="1" applyFill="1" applyFont="1">
      <alignment shrinkToFit="0" vertical="bottom" wrapText="0"/>
    </xf>
    <xf borderId="1" fillId="4" fontId="6" numFmtId="0" xfId="0" applyAlignment="1" applyBorder="1" applyFill="1" applyFont="1">
      <alignment horizontal="center" shrinkToFit="0" vertical="center" wrapText="0"/>
    </xf>
    <xf borderId="4" fillId="4" fontId="1" numFmtId="0" xfId="0" applyAlignment="1" applyBorder="1" applyFont="1">
      <alignment shrinkToFit="0" vertical="bottom" wrapText="0"/>
    </xf>
    <xf borderId="5" fillId="5" fontId="7" numFmtId="0" xfId="0" applyAlignment="1" applyBorder="1" applyFill="1" applyFont="1">
      <alignment horizontal="left" shrinkToFit="0" vertical="center" wrapText="1"/>
    </xf>
    <xf borderId="6" fillId="0" fontId="2" numFmtId="0" xfId="0" applyBorder="1" applyFont="1"/>
    <xf borderId="7" fillId="0" fontId="2" numFmtId="0" xfId="0" applyBorder="1" applyFont="1"/>
    <xf borderId="5" fillId="6" fontId="7" numFmtId="0" xfId="0" applyAlignment="1" applyBorder="1" applyFill="1" applyFont="1">
      <alignment horizontal="left" shrinkToFit="0" vertical="center" wrapText="1"/>
    </xf>
    <xf borderId="8" fillId="5" fontId="8" numFmtId="0" xfId="0" applyAlignment="1" applyBorder="1" applyFont="1">
      <alignment horizontal="left" shrinkToFit="0" vertical="center" wrapText="0"/>
    </xf>
    <xf borderId="9" fillId="7" fontId="1" numFmtId="0" xfId="0" applyAlignment="1" applyBorder="1" applyFill="1" applyFont="1">
      <alignment horizontal="left" shrinkToFit="0" vertical="center" wrapText="0"/>
    </xf>
    <xf borderId="10" fillId="0" fontId="2" numFmtId="0" xfId="0" applyBorder="1" applyFont="1"/>
    <xf borderId="8" fillId="5" fontId="7" numFmtId="0" xfId="0" applyAlignment="1" applyBorder="1" applyFont="1">
      <alignment horizontal="left" shrinkToFit="0" vertical="center" wrapText="0"/>
    </xf>
    <xf borderId="9" fillId="8" fontId="1" numFmtId="0" xfId="0" applyAlignment="1" applyBorder="1" applyFill="1" applyFont="1">
      <alignment horizontal="left" shrinkToFit="0" vertical="center" wrapText="0"/>
    </xf>
    <xf borderId="0" fillId="0" fontId="9" numFmtId="0" xfId="0" applyAlignment="1" applyFont="1">
      <alignment horizontal="left" shrinkToFit="0" vertical="center" wrapText="1"/>
    </xf>
    <xf borderId="1" fillId="2" fontId="10" numFmtId="0" xfId="0" applyAlignment="1" applyBorder="1" applyFont="1">
      <alignment horizontal="center" shrinkToFit="0" vertical="center" wrapText="0"/>
    </xf>
    <xf borderId="1" fillId="2" fontId="11" numFmtId="0" xfId="0" applyAlignment="1" applyBorder="1" applyFont="1">
      <alignment horizontal="center" shrinkToFit="0" vertical="center" wrapText="0"/>
    </xf>
    <xf borderId="4" fillId="2" fontId="1" numFmtId="0" xfId="0" applyAlignment="1" applyBorder="1" applyFont="1">
      <alignment shrinkToFit="0" vertical="bottom" wrapText="0"/>
    </xf>
    <xf borderId="8" fillId="9" fontId="12" numFmtId="0" xfId="0" applyAlignment="1" applyBorder="1" applyFill="1" applyFont="1">
      <alignment horizontal="center" shrinkToFit="0" vertical="center" wrapText="0"/>
    </xf>
    <xf borderId="8" fillId="3" fontId="12" numFmtId="0" xfId="0" applyAlignment="1" applyBorder="1" applyFont="1">
      <alignment horizontal="center" shrinkToFit="0" vertical="center" wrapText="0"/>
    </xf>
    <xf borderId="1" fillId="4" fontId="13" numFmtId="0" xfId="0" applyAlignment="1" applyBorder="1" applyFont="1">
      <alignment horizontal="left" shrinkToFit="0" vertical="center" wrapText="0"/>
    </xf>
    <xf borderId="8" fillId="10" fontId="7" numFmtId="0" xfId="0" applyAlignment="1" applyBorder="1" applyFill="1" applyFont="1">
      <alignment horizontal="left" shrinkToFit="0" vertical="center" wrapText="1"/>
    </xf>
    <xf borderId="11" fillId="7" fontId="1" numFmtId="0" xfId="0" applyAlignment="1" applyBorder="1" applyFont="1">
      <alignment horizontal="left" shrinkToFit="0" vertical="center" wrapText="0"/>
    </xf>
    <xf borderId="8" fillId="10" fontId="9" numFmtId="0" xfId="0" applyAlignment="1" applyBorder="1" applyFont="1">
      <alignment horizontal="center" shrinkToFit="0" vertical="center" wrapText="1"/>
    </xf>
    <xf borderId="1" fillId="11" fontId="1" numFmtId="0" xfId="0" applyAlignment="1" applyBorder="1" applyFill="1" applyFont="1">
      <alignment shrinkToFit="0" vertical="bottom" wrapText="0"/>
    </xf>
    <xf borderId="8" fillId="5" fontId="7" numFmtId="0" xfId="0" applyAlignment="1" applyBorder="1" applyFont="1">
      <alignment horizontal="left" shrinkToFit="0" vertical="center" wrapText="1"/>
    </xf>
    <xf borderId="8" fillId="5" fontId="9" numFmtId="0" xfId="0" applyAlignment="1" applyBorder="1" applyFont="1">
      <alignment horizontal="center" shrinkToFit="0" vertical="center" wrapText="1"/>
    </xf>
    <xf borderId="8" fillId="12" fontId="7" numFmtId="0" xfId="0" applyAlignment="1" applyBorder="1" applyFill="1" applyFont="1">
      <alignment horizontal="left" shrinkToFit="0" vertical="center" wrapText="1"/>
    </xf>
    <xf borderId="8" fillId="12" fontId="9" numFmtId="0" xfId="0" applyAlignment="1" applyBorder="1" applyFont="1">
      <alignment horizontal="center" shrinkToFit="0" vertical="center" wrapText="1"/>
    </xf>
    <xf borderId="8" fillId="13" fontId="7" numFmtId="0" xfId="0" applyAlignment="1" applyBorder="1" applyFill="1" applyFont="1">
      <alignment horizontal="left" shrinkToFit="0" vertical="center" wrapText="1"/>
    </xf>
    <xf borderId="8" fillId="13" fontId="9" numFmtId="0" xfId="0" applyAlignment="1" applyBorder="1" applyFont="1">
      <alignment horizontal="center" shrinkToFit="0" vertical="center" wrapText="1"/>
    </xf>
    <xf borderId="8" fillId="14" fontId="7" numFmtId="0" xfId="0" applyAlignment="1" applyBorder="1" applyFill="1" applyFont="1">
      <alignment horizontal="left" shrinkToFit="0" vertical="center" wrapText="1"/>
    </xf>
    <xf borderId="8" fillId="14" fontId="9" numFmtId="0" xfId="0" applyAlignment="1" applyBorder="1" applyFont="1">
      <alignment horizontal="center" shrinkToFit="0" vertical="center" wrapText="1"/>
    </xf>
    <xf borderId="8" fillId="15" fontId="7" numFmtId="0" xfId="0" applyAlignment="1" applyBorder="1" applyFill="1" applyFont="1">
      <alignment horizontal="left" shrinkToFit="0" vertical="center" wrapText="1"/>
    </xf>
    <xf borderId="8" fillId="15" fontId="9" numFmtId="0" xfId="0" applyAlignment="1" applyBorder="1" applyFont="1">
      <alignment horizontal="center" shrinkToFit="0" vertical="center" wrapText="1"/>
    </xf>
    <xf borderId="8" fillId="16" fontId="7" numFmtId="0" xfId="0" applyAlignment="1" applyBorder="1" applyFill="1" applyFont="1">
      <alignment horizontal="left" shrinkToFit="0" vertical="center" wrapText="1"/>
    </xf>
    <xf borderId="8" fillId="16" fontId="9" numFmtId="0" xfId="0" applyAlignment="1" applyBorder="1" applyFont="1">
      <alignment horizontal="center" shrinkToFit="0" vertical="center" wrapText="1"/>
    </xf>
    <xf borderId="1" fillId="17" fontId="14" numFmtId="0" xfId="0" applyAlignment="1" applyBorder="1" applyFill="1" applyFont="1">
      <alignment horizontal="center" shrinkToFit="0" vertical="center" wrapText="0"/>
    </xf>
    <xf borderId="0" fillId="0" fontId="15" numFmtId="0" xfId="0" applyFont="1"/>
    <xf borderId="1" fillId="2" fontId="16" numFmtId="0" xfId="0" applyAlignment="1" applyBorder="1" applyFont="1">
      <alignment horizontal="center" shrinkToFit="0" vertical="center" wrapText="0"/>
    </xf>
    <xf borderId="9" fillId="7" fontId="17" numFmtId="0" xfId="0" applyAlignment="1" applyBorder="1" applyFont="1">
      <alignment horizontal="center" shrinkToFit="0" vertical="center" wrapText="0"/>
    </xf>
    <xf borderId="12" fillId="0" fontId="2" numFmtId="0" xfId="0" applyBorder="1" applyFont="1"/>
    <xf borderId="1" fillId="4" fontId="14" numFmtId="0" xfId="0" applyAlignment="1" applyBorder="1" applyFont="1">
      <alignment horizontal="center" shrinkToFit="0" vertical="center" wrapText="0"/>
    </xf>
    <xf borderId="8" fillId="5" fontId="18" numFmtId="0" xfId="0" applyAlignment="1" applyBorder="1" applyFont="1">
      <alignment shrinkToFit="0" vertical="bottom" wrapText="0"/>
    </xf>
    <xf borderId="5" fillId="6" fontId="19" numFmtId="0" xfId="0" applyAlignment="1" applyBorder="1" applyFont="1">
      <alignment shrinkToFit="0" vertical="bottom" wrapText="0"/>
    </xf>
    <xf borderId="9" fillId="7" fontId="20" numFmtId="0" xfId="0" applyAlignment="1" applyBorder="1" applyFont="1">
      <alignment horizontal="center" shrinkToFit="0" vertical="center" wrapText="0"/>
    </xf>
    <xf borderId="5" fillId="5" fontId="21" numFmtId="0" xfId="0" applyAlignment="1" applyBorder="1" applyFont="1">
      <alignment shrinkToFit="0" vertical="bottom" wrapText="0"/>
    </xf>
    <xf borderId="8" fillId="5" fontId="22" numFmtId="0" xfId="0" applyAlignment="1" applyBorder="1" applyFont="1">
      <alignment horizontal="center" shrinkToFit="0" vertical="center" wrapText="0"/>
    </xf>
    <xf borderId="5" fillId="5" fontId="23" numFmtId="0" xfId="0" applyAlignment="1" applyBorder="1" applyFont="1">
      <alignment horizontal="left" shrinkToFit="0" vertical="top" wrapText="1"/>
    </xf>
    <xf borderId="9" fillId="18" fontId="24" numFmtId="0" xfId="0" applyAlignment="1" applyBorder="1" applyFill="1" applyFont="1">
      <alignment horizontal="center" shrinkToFit="0" vertical="center" wrapText="0"/>
    </xf>
    <xf borderId="8" fillId="5" fontId="21" numFmtId="0" xfId="0" applyAlignment="1" applyBorder="1" applyFont="1">
      <alignment shrinkToFit="0" vertical="bottom" wrapText="0"/>
    </xf>
    <xf borderId="8" fillId="5" fontId="21" numFmtId="0" xfId="0" applyAlignment="1" applyBorder="1" applyFont="1">
      <alignment horizontal="center" shrinkToFit="0" vertical="center" wrapText="0"/>
    </xf>
    <xf borderId="8" fillId="5" fontId="25" numFmtId="0" xfId="0" applyAlignment="1" applyBorder="1" applyFont="1">
      <alignment horizontal="center" shrinkToFit="0" vertical="center" wrapText="0"/>
    </xf>
    <xf borderId="8" fillId="6" fontId="21" numFmtId="0" xfId="0" applyAlignment="1" applyBorder="1" applyFont="1">
      <alignment shrinkToFit="0" vertical="bottom" wrapText="0"/>
    </xf>
    <xf borderId="8" fillId="6" fontId="21" numFmtId="0" xfId="0" applyAlignment="1" applyBorder="1" applyFont="1">
      <alignment horizontal="center" shrinkToFit="0" vertical="center" wrapText="0"/>
    </xf>
    <xf borderId="8" fillId="6" fontId="25" numFmtId="0" xfId="0" applyAlignment="1" applyBorder="1" applyFont="1">
      <alignment horizontal="center" shrinkToFit="0" vertical="center" wrapText="0"/>
    </xf>
    <xf borderId="1" fillId="9" fontId="6" numFmtId="0" xfId="0" applyAlignment="1" applyBorder="1" applyFont="1">
      <alignment horizontal="center" shrinkToFit="0" vertical="center" wrapText="0"/>
    </xf>
    <xf borderId="4" fillId="9" fontId="1" numFmtId="0" xfId="0" applyAlignment="1" applyBorder="1" applyFont="1">
      <alignment shrinkToFit="0" vertical="bottom" wrapText="0"/>
    </xf>
    <xf borderId="5" fillId="19" fontId="7" numFmtId="0" xfId="0" applyAlignment="1" applyBorder="1" applyFill="1" applyFont="1">
      <alignment horizontal="left" shrinkToFit="0" vertical="center" wrapText="1"/>
    </xf>
    <xf borderId="5" fillId="20" fontId="7" numFmtId="0" xfId="0" applyAlignment="1" applyBorder="1" applyFill="1" applyFont="1">
      <alignment horizontal="left" shrinkToFit="0" vertical="center" wrapText="1"/>
    </xf>
    <xf borderId="9" fillId="21" fontId="26" numFmtId="0" xfId="0" applyAlignment="1" applyBorder="1" applyFill="1" applyFont="1">
      <alignment horizontal="left" shrinkToFit="0" vertical="top" wrapText="1"/>
    </xf>
    <xf borderId="1" fillId="3" fontId="6" numFmtId="0" xfId="0" applyAlignment="1" applyBorder="1" applyFont="1">
      <alignment horizontal="center" shrinkToFit="0" vertical="center" wrapText="0"/>
    </xf>
    <xf borderId="9" fillId="4" fontId="14"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 width="83.71"/>
    <col customWidth="1" min="3" max="3" width="38.0"/>
    <col customWidth="1" min="4" max="4" width="20.0"/>
    <col customWidth="1" min="5" max="26" width="8.71"/>
  </cols>
  <sheetData>
    <row r="1" ht="7.5" customHeight="1">
      <c r="A1" s="1"/>
      <c r="B1" s="2"/>
      <c r="C1" s="2"/>
      <c r="D1" s="3"/>
    </row>
    <row r="2" ht="43.5" customHeight="1">
      <c r="A2" s="4" t="s">
        <v>0</v>
      </c>
      <c r="B2" s="2"/>
      <c r="C2" s="2"/>
      <c r="D2" s="3"/>
    </row>
    <row r="3" ht="25.5" customHeight="1">
      <c r="A3" s="5" t="s">
        <v>1</v>
      </c>
      <c r="B3" s="2"/>
      <c r="C3" s="2"/>
      <c r="D3" s="3"/>
    </row>
    <row r="4" ht="19.5" customHeight="1">
      <c r="A4" s="6" t="s">
        <v>2</v>
      </c>
      <c r="B4" s="2"/>
      <c r="C4" s="2"/>
      <c r="D4" s="3"/>
    </row>
    <row r="5" ht="7.5" customHeight="1">
      <c r="A5" s="7"/>
      <c r="B5" s="2"/>
      <c r="C5" s="2"/>
      <c r="D5" s="3"/>
    </row>
    <row r="7" ht="18.0" customHeight="1">
      <c r="A7" s="8" t="s">
        <v>3</v>
      </c>
      <c r="B7" s="2"/>
      <c r="C7" s="2"/>
      <c r="D7" s="3"/>
    </row>
    <row r="8" ht="19.5" customHeight="1">
      <c r="A8" s="9"/>
      <c r="B8" s="10" t="s">
        <v>4</v>
      </c>
      <c r="C8" s="11"/>
      <c r="D8" s="12"/>
    </row>
    <row r="9" ht="19.5" customHeight="1">
      <c r="A9" s="9"/>
      <c r="B9" s="13" t="s">
        <v>5</v>
      </c>
      <c r="C9" s="11"/>
      <c r="D9" s="12"/>
    </row>
    <row r="10" ht="19.5" customHeight="1">
      <c r="A10" s="9"/>
      <c r="B10" s="10" t="s">
        <v>6</v>
      </c>
      <c r="C10" s="11"/>
      <c r="D10" s="12"/>
    </row>
    <row r="11" ht="19.5" customHeight="1">
      <c r="A11" s="9"/>
      <c r="B11" s="13" t="s">
        <v>7</v>
      </c>
      <c r="C11" s="11"/>
      <c r="D11" s="12"/>
    </row>
    <row r="12" ht="19.5" customHeight="1">
      <c r="A12" s="9"/>
      <c r="B12" s="10" t="s">
        <v>8</v>
      </c>
      <c r="C12" s="11"/>
      <c r="D12" s="12"/>
    </row>
    <row r="14" ht="7.5" customHeight="1">
      <c r="A14" s="7"/>
      <c r="B14" s="2"/>
      <c r="C14" s="2"/>
      <c r="D14" s="3"/>
    </row>
    <row r="15" ht="19.5" customHeight="1">
      <c r="A15" s="8" t="s">
        <v>9</v>
      </c>
      <c r="B15" s="2"/>
      <c r="C15" s="2"/>
      <c r="D15" s="3"/>
    </row>
    <row r="16" ht="21.75" customHeight="1">
      <c r="A16" s="9"/>
      <c r="B16" s="14" t="s">
        <v>10</v>
      </c>
      <c r="C16" s="15"/>
      <c r="D16" s="16"/>
    </row>
    <row r="17" ht="21.75" customHeight="1">
      <c r="A17" s="9"/>
      <c r="B17" s="14" t="s">
        <v>11</v>
      </c>
      <c r="C17" s="15"/>
      <c r="D17" s="16"/>
    </row>
    <row r="18" ht="21.75" customHeight="1">
      <c r="A18" s="9"/>
      <c r="B18" s="14" t="s">
        <v>12</v>
      </c>
      <c r="C18" s="15"/>
      <c r="D18" s="16"/>
    </row>
    <row r="19" ht="21.75" customHeight="1">
      <c r="A19" s="9"/>
      <c r="B19" s="14" t="s">
        <v>13</v>
      </c>
      <c r="C19" s="15"/>
      <c r="D19" s="16"/>
    </row>
    <row r="20" ht="21.75" customHeight="1">
      <c r="A20" s="9"/>
      <c r="B20" s="14" t="s">
        <v>14</v>
      </c>
      <c r="C20" s="15"/>
      <c r="D20" s="16"/>
    </row>
    <row r="21" ht="21.75" customHeight="1">
      <c r="A21" s="9"/>
      <c r="B21" s="14" t="s">
        <v>15</v>
      </c>
      <c r="C21" s="15"/>
      <c r="D21" s="16"/>
    </row>
    <row r="22" ht="21.75" customHeight="1">
      <c r="A22" s="9"/>
      <c r="B22" s="14" t="s">
        <v>16</v>
      </c>
      <c r="C22" s="15"/>
      <c r="D22" s="16"/>
    </row>
    <row r="23" ht="21.75" customHeight="1">
      <c r="A23" s="9"/>
      <c r="B23" s="17" t="s">
        <v>17</v>
      </c>
      <c r="C23" s="18"/>
      <c r="D23" s="16"/>
    </row>
    <row r="24" ht="15.75" customHeight="1"/>
    <row r="25" ht="15.75" customHeight="1">
      <c r="A25" s="9"/>
      <c r="B25" s="19" t="s">
        <v>18</v>
      </c>
    </row>
    <row r="26" ht="15.75" customHeight="1"/>
    <row r="27" ht="18.0" customHeight="1">
      <c r="A27" s="20" t="s">
        <v>19</v>
      </c>
      <c r="B27" s="2"/>
      <c r="C27" s="2"/>
      <c r="D27" s="3"/>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A1:D1"/>
    <mergeCell ref="A2:D2"/>
    <mergeCell ref="A3:D3"/>
    <mergeCell ref="A4:D4"/>
    <mergeCell ref="A5:D5"/>
    <mergeCell ref="A7:D7"/>
    <mergeCell ref="B8:D8"/>
    <mergeCell ref="B9:D9"/>
    <mergeCell ref="B10:D10"/>
    <mergeCell ref="B11:D11"/>
    <mergeCell ref="B12:D12"/>
    <mergeCell ref="A14:D14"/>
    <mergeCell ref="A15:D15"/>
    <mergeCell ref="C16:D16"/>
    <mergeCell ref="B25:D25"/>
    <mergeCell ref="A27:D27"/>
    <mergeCell ref="C17:D17"/>
    <mergeCell ref="C18:D18"/>
    <mergeCell ref="C19:D19"/>
    <mergeCell ref="C20:D20"/>
    <mergeCell ref="C21:D21"/>
    <mergeCell ref="C22:D22"/>
    <mergeCell ref="C23:D23"/>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22.57"/>
    <col customWidth="1" min="2" max="2" width="4.14"/>
    <col customWidth="1" min="3" max="3" width="43.71"/>
    <col customWidth="1" min="4" max="4" width="22.0"/>
    <col customWidth="1" min="5" max="5" width="12.14"/>
    <col customWidth="1" min="6" max="26" width="8.71"/>
  </cols>
  <sheetData>
    <row r="1" ht="7.5" customHeight="1">
      <c r="A1" s="1"/>
      <c r="B1" s="2"/>
      <c r="C1" s="2"/>
      <c r="D1" s="2"/>
      <c r="E1" s="3"/>
    </row>
    <row r="2" ht="31.5" customHeight="1">
      <c r="A2" s="21" t="s">
        <v>20</v>
      </c>
      <c r="B2" s="2"/>
      <c r="C2" s="2"/>
      <c r="D2" s="2"/>
      <c r="E2" s="3"/>
    </row>
    <row r="3" ht="7.5" customHeight="1">
      <c r="A3" s="7"/>
      <c r="B3" s="2"/>
      <c r="C3" s="2"/>
      <c r="D3" s="2"/>
      <c r="E3" s="3"/>
    </row>
    <row r="4" ht="18.0" customHeight="1">
      <c r="A4" s="22"/>
      <c r="B4" s="23" t="s">
        <v>21</v>
      </c>
      <c r="C4" s="23" t="s">
        <v>22</v>
      </c>
      <c r="D4" s="24" t="s">
        <v>23</v>
      </c>
      <c r="E4" s="23" t="s">
        <v>24</v>
      </c>
    </row>
    <row r="5" ht="18.0" customHeight="1">
      <c r="A5" s="25" t="s">
        <v>25</v>
      </c>
      <c r="B5" s="2"/>
      <c r="C5" s="2"/>
      <c r="D5" s="2"/>
      <c r="E5" s="3"/>
    </row>
    <row r="6" ht="27.75" customHeight="1">
      <c r="A6" s="9"/>
      <c r="B6" s="23" t="s">
        <v>26</v>
      </c>
      <c r="C6" s="26" t="s">
        <v>27</v>
      </c>
      <c r="D6" s="27"/>
      <c r="E6" s="28" t="s">
        <v>28</v>
      </c>
    </row>
    <row r="7" ht="7.5" customHeight="1">
      <c r="A7" s="29"/>
      <c r="B7" s="2"/>
      <c r="C7" s="2"/>
      <c r="D7" s="2"/>
      <c r="E7" s="3"/>
    </row>
    <row r="8" ht="18.0" customHeight="1">
      <c r="A8" s="25" t="s">
        <v>29</v>
      </c>
      <c r="B8" s="2"/>
      <c r="C8" s="2"/>
      <c r="D8" s="2"/>
      <c r="E8" s="3"/>
    </row>
    <row r="9" ht="27.75" customHeight="1">
      <c r="A9" s="9"/>
      <c r="B9" s="23" t="s">
        <v>30</v>
      </c>
      <c r="C9" s="30" t="s">
        <v>31</v>
      </c>
      <c r="D9" s="27"/>
      <c r="E9" s="31" t="s">
        <v>32</v>
      </c>
    </row>
    <row r="10" ht="7.5" customHeight="1">
      <c r="A10" s="29"/>
      <c r="B10" s="2"/>
      <c r="C10" s="2"/>
      <c r="D10" s="2"/>
      <c r="E10" s="3"/>
    </row>
    <row r="11" ht="27.75" customHeight="1">
      <c r="A11" s="9"/>
      <c r="B11" s="23" t="s">
        <v>33</v>
      </c>
      <c r="C11" s="30" t="s">
        <v>34</v>
      </c>
      <c r="D11" s="27"/>
      <c r="E11" s="31" t="s">
        <v>32</v>
      </c>
    </row>
    <row r="12" ht="7.5" customHeight="1">
      <c r="A12" s="29"/>
      <c r="B12" s="2"/>
      <c r="C12" s="2"/>
      <c r="D12" s="2"/>
      <c r="E12" s="3"/>
    </row>
    <row r="13" ht="27.75" customHeight="1">
      <c r="A13" s="9"/>
      <c r="B13" s="23" t="s">
        <v>35</v>
      </c>
      <c r="C13" s="30" t="s">
        <v>36</v>
      </c>
      <c r="D13" s="27"/>
      <c r="E13" s="31" t="s">
        <v>32</v>
      </c>
    </row>
    <row r="14" ht="7.5" customHeight="1">
      <c r="A14" s="29"/>
      <c r="B14" s="2"/>
      <c r="C14" s="2"/>
      <c r="D14" s="2"/>
      <c r="E14" s="3"/>
    </row>
    <row r="15" ht="18.0" customHeight="1">
      <c r="A15" s="25" t="s">
        <v>37</v>
      </c>
      <c r="B15" s="2"/>
      <c r="C15" s="2"/>
      <c r="D15" s="2"/>
      <c r="E15" s="3"/>
    </row>
    <row r="16" ht="27.75" customHeight="1">
      <c r="A16" s="9"/>
      <c r="B16" s="23" t="s">
        <v>38</v>
      </c>
      <c r="C16" s="32" t="s">
        <v>39</v>
      </c>
      <c r="D16" s="27"/>
      <c r="E16" s="33" t="s">
        <v>40</v>
      </c>
    </row>
    <row r="17" ht="7.5" customHeight="1">
      <c r="A17" s="29"/>
      <c r="B17" s="2"/>
      <c r="C17" s="2"/>
      <c r="D17" s="2"/>
      <c r="E17" s="3"/>
    </row>
    <row r="18" ht="27.75" customHeight="1">
      <c r="A18" s="9"/>
      <c r="B18" s="23" t="s">
        <v>41</v>
      </c>
      <c r="C18" s="32" t="s">
        <v>42</v>
      </c>
      <c r="D18" s="27"/>
      <c r="E18" s="33" t="s">
        <v>40</v>
      </c>
    </row>
    <row r="19" ht="7.5" customHeight="1">
      <c r="A19" s="29"/>
      <c r="B19" s="2"/>
      <c r="C19" s="2"/>
      <c r="D19" s="2"/>
      <c r="E19" s="3"/>
    </row>
    <row r="20" ht="18.0" customHeight="1">
      <c r="A20" s="25" t="s">
        <v>43</v>
      </c>
      <c r="B20" s="2"/>
      <c r="C20" s="2"/>
      <c r="D20" s="2"/>
      <c r="E20" s="3"/>
    </row>
    <row r="21" ht="27.75" customHeight="1">
      <c r="A21" s="9"/>
      <c r="B21" s="23" t="s">
        <v>44</v>
      </c>
      <c r="C21" s="34" t="s">
        <v>45</v>
      </c>
      <c r="D21" s="27"/>
      <c r="E21" s="35" t="s">
        <v>46</v>
      </c>
    </row>
    <row r="22" ht="7.5" customHeight="1">
      <c r="A22" s="29"/>
      <c r="B22" s="2"/>
      <c r="C22" s="2"/>
      <c r="D22" s="2"/>
      <c r="E22" s="3"/>
    </row>
    <row r="23" ht="27.75" customHeight="1">
      <c r="A23" s="9"/>
      <c r="B23" s="23" t="s">
        <v>47</v>
      </c>
      <c r="C23" s="34" t="s">
        <v>48</v>
      </c>
      <c r="D23" s="27"/>
      <c r="E23" s="35" t="s">
        <v>46</v>
      </c>
    </row>
    <row r="24" ht="7.5" customHeight="1">
      <c r="A24" s="29"/>
      <c r="B24" s="2"/>
      <c r="C24" s="2"/>
      <c r="D24" s="2"/>
      <c r="E24" s="3"/>
    </row>
    <row r="25" ht="18.0" customHeight="1">
      <c r="A25" s="25" t="s">
        <v>49</v>
      </c>
      <c r="B25" s="2"/>
      <c r="C25" s="2"/>
      <c r="D25" s="2"/>
      <c r="E25" s="3"/>
    </row>
    <row r="26" ht="27.75" customHeight="1">
      <c r="A26" s="9"/>
      <c r="B26" s="23" t="s">
        <v>50</v>
      </c>
      <c r="C26" s="36" t="s">
        <v>51</v>
      </c>
      <c r="D26" s="27"/>
      <c r="E26" s="37" t="s">
        <v>52</v>
      </c>
    </row>
    <row r="27" ht="7.5" customHeight="1">
      <c r="A27" s="29"/>
      <c r="B27" s="2"/>
      <c r="C27" s="2"/>
      <c r="D27" s="2"/>
      <c r="E27" s="3"/>
    </row>
    <row r="28" ht="27.75" customHeight="1">
      <c r="A28" s="9"/>
      <c r="B28" s="23" t="s">
        <v>53</v>
      </c>
      <c r="C28" s="36" t="s">
        <v>54</v>
      </c>
      <c r="D28" s="27"/>
      <c r="E28" s="37" t="s">
        <v>52</v>
      </c>
    </row>
    <row r="29" ht="7.5" customHeight="1">
      <c r="A29" s="29"/>
      <c r="B29" s="2"/>
      <c r="C29" s="2"/>
      <c r="D29" s="2"/>
      <c r="E29" s="3"/>
    </row>
    <row r="30" ht="27.75" customHeight="1">
      <c r="A30" s="9"/>
      <c r="B30" s="23" t="s">
        <v>55</v>
      </c>
      <c r="C30" s="36" t="s">
        <v>56</v>
      </c>
      <c r="D30" s="27"/>
      <c r="E30" s="37" t="s">
        <v>52</v>
      </c>
    </row>
    <row r="31" ht="7.5" customHeight="1">
      <c r="A31" s="29"/>
      <c r="B31" s="2"/>
      <c r="C31" s="2"/>
      <c r="D31" s="2"/>
      <c r="E31" s="3"/>
    </row>
    <row r="32" ht="18.0" customHeight="1">
      <c r="A32" s="25" t="s">
        <v>57</v>
      </c>
      <c r="B32" s="2"/>
      <c r="C32" s="2"/>
      <c r="D32" s="2"/>
      <c r="E32" s="3"/>
    </row>
    <row r="33" ht="27.75" customHeight="1">
      <c r="A33" s="9"/>
      <c r="B33" s="23" t="s">
        <v>58</v>
      </c>
      <c r="C33" s="38" t="s">
        <v>59</v>
      </c>
      <c r="D33" s="27"/>
      <c r="E33" s="39" t="s">
        <v>60</v>
      </c>
    </row>
    <row r="34" ht="7.5" customHeight="1">
      <c r="A34" s="29"/>
      <c r="B34" s="2"/>
      <c r="C34" s="2"/>
      <c r="D34" s="2"/>
      <c r="E34" s="3"/>
    </row>
    <row r="35" ht="18.0" customHeight="1">
      <c r="A35" s="25" t="s">
        <v>61</v>
      </c>
      <c r="B35" s="2"/>
      <c r="C35" s="2"/>
      <c r="D35" s="2"/>
      <c r="E35" s="3"/>
    </row>
    <row r="36" ht="27.75" customHeight="1">
      <c r="A36" s="9"/>
      <c r="B36" s="23" t="s">
        <v>62</v>
      </c>
      <c r="C36" s="40" t="s">
        <v>63</v>
      </c>
      <c r="D36" s="27"/>
      <c r="E36" s="41" t="s">
        <v>64</v>
      </c>
    </row>
    <row r="37" ht="7.5" customHeight="1">
      <c r="A37" s="29"/>
      <c r="B37" s="2"/>
      <c r="C37" s="2"/>
      <c r="D37" s="2"/>
      <c r="E37" s="3"/>
    </row>
    <row r="38" ht="27.75" customHeight="1">
      <c r="A38" s="9"/>
      <c r="B38" s="23" t="s">
        <v>65</v>
      </c>
      <c r="C38" s="40" t="s">
        <v>66</v>
      </c>
      <c r="D38" s="27"/>
      <c r="E38" s="41" t="s">
        <v>64</v>
      </c>
    </row>
    <row r="39" ht="7.5" customHeight="1">
      <c r="A39" s="29"/>
      <c r="B39" s="2"/>
      <c r="C39" s="2"/>
      <c r="D39" s="2"/>
      <c r="E39" s="3"/>
    </row>
    <row r="40" ht="27.75" customHeight="1">
      <c r="A40" s="9"/>
      <c r="B40" s="23" t="s">
        <v>67</v>
      </c>
      <c r="C40" s="40" t="s">
        <v>68</v>
      </c>
      <c r="D40" s="27"/>
      <c r="E40" s="41" t="s">
        <v>64</v>
      </c>
    </row>
    <row r="41" ht="7.5" customHeight="1">
      <c r="A41" s="29"/>
      <c r="B41" s="2"/>
      <c r="C41" s="2"/>
      <c r="D41" s="2"/>
      <c r="E41" s="3"/>
    </row>
    <row r="42" ht="15.75" customHeight="1"/>
    <row r="43" ht="19.5" customHeight="1">
      <c r="A43" s="42" t="s">
        <v>69</v>
      </c>
      <c r="B43" s="2"/>
      <c r="C43" s="2"/>
      <c r="D43" s="2"/>
      <c r="E43" s="3"/>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1:E1"/>
    <mergeCell ref="A2:E2"/>
    <mergeCell ref="A3:E3"/>
    <mergeCell ref="A5:E5"/>
    <mergeCell ref="A7:E7"/>
    <mergeCell ref="A8:E8"/>
    <mergeCell ref="A10:E10"/>
    <mergeCell ref="A12:E12"/>
    <mergeCell ref="A14:E14"/>
    <mergeCell ref="A15:E15"/>
    <mergeCell ref="A17:E17"/>
    <mergeCell ref="A19:E19"/>
    <mergeCell ref="A20:E20"/>
    <mergeCell ref="A22:E22"/>
    <mergeCell ref="A35:E35"/>
    <mergeCell ref="A37:E37"/>
    <mergeCell ref="A39:E39"/>
    <mergeCell ref="A41:E41"/>
    <mergeCell ref="A43:E43"/>
    <mergeCell ref="A24:E24"/>
    <mergeCell ref="A25:E25"/>
    <mergeCell ref="A27:E27"/>
    <mergeCell ref="A29:E29"/>
    <mergeCell ref="A31:E31"/>
    <mergeCell ref="A32:E32"/>
    <mergeCell ref="A34:E34"/>
  </mergeCells>
  <dataValidations>
    <dataValidation type="list" allowBlank="1" showInputMessage="1" showErrorMessage="1" prompt="Opción inválida - Por favor selecciona una de las opciones de la lista." sqref="D9">
      <formula1>"Menos de 1 semana — estoy al límite,1 a 2 semanas — hay poco oxígeno,3 a 4 semanas — hay algo de margen,Más de un mes — estoy tranquilo"</formula1>
    </dataValidation>
    <dataValidation type="list" allowBlank="1" showInputMessage="1" showErrorMessage="1" prompt="Opción inválida - Por favor selecciona una de las opciones de la lista." sqref="D38">
      <formula1>"No — retiro lo que necesito cuando lo necesito,Tengo algo definido pero no siempre se cumple,Sí — tengo sueldo fijo y separo mis gastos personales de la empresa"</formula1>
    </dataValidation>
    <dataValidation type="list" allowBlank="1" showInputMessage="1" showErrorMessage="1" prompt="Opción inválida - Por favor selecciona una de las opciones de la lista." sqref="D6">
      <formula1>"Vendo,pero no sé adónde va la plata,Tengo deudas y cada mes me cuesta más cumplir,Trabajo todo el día,pero si yo paro,la empresa se frena,No sé si mi empresa realmente gana dinero,Estoy al día,pero siento que algo está desordenado"</formula1>
    </dataValidation>
    <dataValidation type="list" allowBlank="1" showInputMessage="1" showErrorMessage="1" prompt="Opción inválida - Por favor selecciona una de las opciones de la lista." sqref="D11">
      <formula1>"No tengo claridad y no sé si alcanza,Sé lo que debo pagar,pero no sé si tengo la plata,Sé lo que debo pagar y la plata está lista"</formula1>
    </dataValidation>
    <dataValidation type="list" allowBlank="1" showInputMessage="1" showErrorMessage="1" prompt="Opción inválida - Por favor selecciona una de las opciones de la lista." sqref="D21">
      <formula1>"No — tengo impuestos pendientes o requerimientos activos,Creo que sí,pero no lo he revisado recientemente,Sí — estoy al día y lo verifico con mi contador"</formula1>
    </dataValidation>
    <dataValidation type="list" allowBlank="1" showInputMessage="1" showErrorMessage="1" prompt="Opción inválida - Por favor selecciona una de las opciones de la lista." sqref="D33">
      <formula1>"No — todo está en la cabeza del dueño o de 1-2 personas clave,Algo hay,pero muy informal — nadie lo sigue bien,Sí — hay procesos documentados que el equipo sigue"</formula1>
    </dataValidation>
    <dataValidation type="list" allowBlank="1" showInputMessage="1" showErrorMessage="1" prompt="Opción inválida - Por favor selecciona una de las opciones de la lista." sqref="D16">
      <formula1>"Más del 30% de lo que vendo — es una carga muy alta,Entre el 15% y 30% de mis ventas — es manejable pero pesa,Menos del 15% de mis ventas — está dentro de lo normal,No tengo deudas financieras activas"</formula1>
    </dataValidation>
    <dataValidation type="list" allowBlank="1" showInputMessage="1" showErrorMessage="1" prompt="Opción inválida - Por favor selecciona una de las opciones de la lista." sqref="D26">
      <formula1>"No tengo idea — no sé si gano o solo muevo plata,Tengo una idea aproximada,pero no es exacta,Sí — conozco mi margen con claridad"</formula1>
    </dataValidation>
    <dataValidation type="list" allowBlank="1" showInputMessage="1" showErrorMessage="1" prompt="Opción inválida - Por favor selecciona una de las opciones de la lista." sqref="D36">
      <formula1>"No — si yo no estoy,la empresa se detiene o se desordena,Opera,pero con muchos problemas y llamadas a mí,Sí — mi equipo maneja la operación sin necesitarme"</formula1>
    </dataValidation>
    <dataValidation type="list" allowBlank="1" showInputMessage="1" showErrorMessage="1" prompt="Opción inválida - Por favor selecciona una de las opciones de la lista." sqref="D40">
      <formula1>"Muy urgente — siento que necesito actuar ya,Moderada — hay cosas que resolver pero no es una emergencia,Tranquila — quiero ordenarme antes de que se vuelva urgente"</formula1>
    </dataValidation>
    <dataValidation type="list" allowBlank="1" showInputMessage="1" showErrorMessage="1" prompt="Opción inválida - Por favor selecciona una de las opciones de la lista." sqref="D18">
      <formula1>"No — tengo pagos atrasados o estoy en mora,Al día pero muy ajustado — a veces se me pasa la fecha,Sí — estoy al día sin problema"</formula1>
    </dataValidation>
    <dataValidation type="list" allowBlank="1" showInputMessage="1" showErrorMessage="1" prompt="Opción inválida - Por favor selecciona una de las opciones de la lista." sqref="D23">
      <formula1>"No — cuando llega el impuesto busco cómo pagarlo,A veces — depende de cómo esté la caja,Sí — separo mensualmente sin falta"</formula1>
    </dataValidation>
    <dataValidation type="list" allowBlank="1" showInputMessage="1" showErrorMessage="1" prompt="Opción inválida - Por favor selecciona una de las opciones de la lista." sqref="D28">
      <formula1>"No siempre — hay meses que no alcanza,Sí,pero queda muy poco margen,Sí — cubro gastos y queda utilidad"</formula1>
    </dataValidation>
    <dataValidation type="list" allowBlank="1" showInputMessage="1" showErrorMessage="1" prompt="Opción inválida - Por favor selecciona una de las opciones de la lista." sqref="D13">
      <formula1>"Sí,y son montos importantes que necesito cobrar,Sí,pero son montos pequeños o están en proceso,No,cobro al día o de contado"</formula1>
    </dataValidation>
    <dataValidation type="list" allowBlank="1" showInputMessage="1" showErrorMessage="1" prompt="Opción inválida - Por favor selecciona una de las opciones de la lista." sqref="D30">
      <formula1>"Por lo que cobra la competencia — no tengo costeo propio,Mezcla de los dos — algo calculo pero no es exacto,Por costeo real — sé exactamente cuánto me cuesta cada producto o servicio"</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43" t="s">
        <v>22</v>
      </c>
      <c r="B1" s="43" t="s">
        <v>70</v>
      </c>
      <c r="C1" s="43" t="s">
        <v>71</v>
      </c>
      <c r="D1" s="43" t="s">
        <v>72</v>
      </c>
      <c r="E1" s="43" t="s">
        <v>73</v>
      </c>
      <c r="F1" s="43" t="s">
        <v>74</v>
      </c>
      <c r="G1" s="43" t="s">
        <v>75</v>
      </c>
    </row>
    <row r="2">
      <c r="A2" s="43" t="s">
        <v>26</v>
      </c>
      <c r="B2" s="43" t="s">
        <v>76</v>
      </c>
      <c r="D2" s="43">
        <f t="array" ref="D2">IFERROR(MATCH(PREGUNTAS!D6,{"Vendo, pero no sé adónde va la plata","Tengo deudas y cada mes me cuesta más cumplir","Trabajo todo el día, pero si yo paro, la empresa se frena","No sé si mi empresa realmente gana dinero","Estoy al día, pero siento que algo está desordenado"},0),0)</f>
        <v>0</v>
      </c>
      <c r="E2" s="43" t="str">
        <f t="array" ref="E2:F2">IFERROR(INDEX({0,0,0,0,0},D2),0)</f>
        <v>#REF!</v>
      </c>
      <c r="F2" s="43">
        <v>0.0</v>
      </c>
      <c r="G2" s="43" t="str">
        <f t="shared" ref="G2:G16" si="1">E2*F2</f>
        <v>#REF!</v>
      </c>
    </row>
    <row r="3">
      <c r="A3" s="43" t="s">
        <v>30</v>
      </c>
      <c r="B3" s="43" t="s">
        <v>77</v>
      </c>
      <c r="D3" s="43">
        <f t="array" ref="D3">IFERROR(MATCH(PREGUNTAS!D9,{"Menos de 1 semana — estoy al límite","1 a 2 semanas — hay poco oxígeno","3 a 4 semanas — hay algo de margen","Más de un mes — estoy tranquilo"},0),0)</f>
        <v>0</v>
      </c>
      <c r="E3" s="43" t="str">
        <f t="array" ref="E3:F3">IFERROR(INDEX({0,1,2,3},D3),0)</f>
        <v>#REF!</v>
      </c>
      <c r="F3" s="43">
        <v>3.0</v>
      </c>
      <c r="G3" s="43" t="str">
        <f t="shared" si="1"/>
        <v>#REF!</v>
      </c>
    </row>
    <row r="4">
      <c r="A4" s="43" t="s">
        <v>33</v>
      </c>
      <c r="B4" s="43" t="s">
        <v>78</v>
      </c>
      <c r="D4" s="43">
        <f t="array" ref="D4">IFERROR(MATCH(PREGUNTAS!D11,{"No tengo claridad y no sé si alcanza","Sé lo que debo pagar, pero no sé si tengo la plata","Sé lo que debo pagar y la plata está lista"},0),0)</f>
        <v>0</v>
      </c>
      <c r="E4" s="43" t="str">
        <f t="shared" ref="E4:E5" si="2">IFERROR(INDEX({0,1,3},D4),0)</f>
        <v>#REF!</v>
      </c>
      <c r="F4" s="43">
        <v>3.0</v>
      </c>
      <c r="G4" s="43" t="str">
        <f t="shared" si="1"/>
        <v>#REF!</v>
      </c>
    </row>
    <row r="5">
      <c r="A5" s="43" t="s">
        <v>35</v>
      </c>
      <c r="B5" s="43" t="s">
        <v>78</v>
      </c>
      <c r="D5" s="43">
        <f t="array" ref="D5">IFERROR(MATCH(PREGUNTAS!D13,{"Sí, y son montos importantes que necesito cobrar","Sí, pero son montos pequeños o están en proceso","No, cobro al día o de contado"},0),0)</f>
        <v>0</v>
      </c>
      <c r="E5" s="43" t="str">
        <f t="shared" si="2"/>
        <v>#REF!</v>
      </c>
      <c r="F5" s="43">
        <v>2.5</v>
      </c>
      <c r="G5" s="43" t="str">
        <f t="shared" si="1"/>
        <v>#REF!</v>
      </c>
    </row>
    <row r="6">
      <c r="A6" s="43" t="s">
        <v>38</v>
      </c>
      <c r="B6" s="43" t="s">
        <v>77</v>
      </c>
      <c r="D6" s="43">
        <f t="array" ref="D6">IFERROR(MATCH(PREGUNTAS!D16,{"Más del 30% de lo que vendo — es una carga muy alta","Entre el 15% y 30% de mis ventas — es manejable pero pesa","Menos del 15% de mis ventas — está dentro de lo normal","No tengo deudas financieras activas"},0),0)</f>
        <v>0</v>
      </c>
      <c r="E6" s="43" t="str">
        <f t="array" ref="E6:F6">IFERROR(INDEX({0,1,2,3},D6),0)</f>
        <v>#REF!</v>
      </c>
      <c r="F6" s="43">
        <v>2.5</v>
      </c>
      <c r="G6" s="43" t="str">
        <f t="shared" si="1"/>
        <v>#REF!</v>
      </c>
    </row>
    <row r="7">
      <c r="A7" s="43" t="s">
        <v>41</v>
      </c>
      <c r="B7" s="43" t="s">
        <v>78</v>
      </c>
      <c r="D7" s="43">
        <f t="array" ref="D7">IFERROR(MATCH(PREGUNTAS!D18,{"No — tengo pagos atrasados o estoy en mora","Al día pero muy ajustado — a veces se me pasa la fecha","Sí — estoy al día sin problema"},0),0)</f>
        <v>0</v>
      </c>
      <c r="E7" s="43" t="str">
        <f t="shared" ref="E7:E15" si="3">IFERROR(INDEX({0,1,3},D7),0)</f>
        <v>#REF!</v>
      </c>
      <c r="F7" s="43">
        <v>2.5</v>
      </c>
      <c r="G7" s="43" t="str">
        <f t="shared" si="1"/>
        <v>#REF!</v>
      </c>
    </row>
    <row r="8">
      <c r="A8" s="43" t="s">
        <v>44</v>
      </c>
      <c r="B8" s="43" t="s">
        <v>78</v>
      </c>
      <c r="D8" s="43">
        <f t="array" ref="D8">IFERROR(MATCH(PREGUNTAS!D21,{"No — tengo impuestos pendientes o requerimientos activos","Creo que sí, pero no lo he revisado recientemente","Sí — estoy al día y lo verifico con mi contador"},0),0)</f>
        <v>0</v>
      </c>
      <c r="E8" s="43" t="str">
        <f t="shared" si="3"/>
        <v>#REF!</v>
      </c>
      <c r="F8" s="43">
        <v>2.0</v>
      </c>
      <c r="G8" s="43" t="str">
        <f t="shared" si="1"/>
        <v>#REF!</v>
      </c>
    </row>
    <row r="9">
      <c r="A9" s="43" t="s">
        <v>47</v>
      </c>
      <c r="B9" s="43" t="s">
        <v>78</v>
      </c>
      <c r="D9" s="43">
        <f t="array" ref="D9">IFERROR(MATCH(PREGUNTAS!D23,{"No — cuando llega el impuesto busco cómo pagarlo","A veces — depende de cómo esté la caja","Sí — separo mensualmente sin falta"},0),0)</f>
        <v>0</v>
      </c>
      <c r="E9" s="43" t="str">
        <f t="shared" si="3"/>
        <v>#REF!</v>
      </c>
      <c r="F9" s="43">
        <v>2.0</v>
      </c>
      <c r="G9" s="43" t="str">
        <f t="shared" si="1"/>
        <v>#REF!</v>
      </c>
    </row>
    <row r="10">
      <c r="A10" s="43" t="s">
        <v>50</v>
      </c>
      <c r="B10" s="43" t="s">
        <v>78</v>
      </c>
      <c r="D10" s="43">
        <f t="array" ref="D10">IFERROR(MATCH(PREGUNTAS!D26,{"No tengo idea — no sé si gano o solo muevo plata","Tengo una idea aproximada, pero no es exacta","Sí — conozco mi margen con claridad"},0),0)</f>
        <v>0</v>
      </c>
      <c r="E10" s="43" t="str">
        <f t="shared" si="3"/>
        <v>#REF!</v>
      </c>
      <c r="F10" s="43">
        <v>2.0</v>
      </c>
      <c r="G10" s="43" t="str">
        <f t="shared" si="1"/>
        <v>#REF!</v>
      </c>
    </row>
    <row r="11">
      <c r="A11" s="43" t="s">
        <v>53</v>
      </c>
      <c r="B11" s="43" t="s">
        <v>78</v>
      </c>
      <c r="D11" s="43">
        <f t="array" ref="D11">IFERROR(MATCH(PREGUNTAS!D28,{"No siempre — hay meses que no alcanza","Sí, pero queda muy poco margen","Sí — cubro gastos y queda utilidad"},0),0)</f>
        <v>0</v>
      </c>
      <c r="E11" s="43" t="str">
        <f t="shared" si="3"/>
        <v>#REF!</v>
      </c>
      <c r="F11" s="43">
        <v>2.0</v>
      </c>
      <c r="G11" s="43" t="str">
        <f t="shared" si="1"/>
        <v>#REF!</v>
      </c>
    </row>
    <row r="12">
      <c r="A12" s="43" t="s">
        <v>55</v>
      </c>
      <c r="B12" s="43" t="s">
        <v>78</v>
      </c>
      <c r="D12" s="43">
        <f t="array" ref="D12">IFERROR(MATCH(PREGUNTAS!D30,{"Por lo que cobra la competencia — no tengo costeo propio","Mezcla de los dos — algo calculo pero no es exacto","Por costeo real — sé exactamente cuánto me cuesta cada producto o servicio"},0),0)</f>
        <v>0</v>
      </c>
      <c r="E12" s="43" t="str">
        <f t="shared" si="3"/>
        <v>#REF!</v>
      </c>
      <c r="F12" s="43">
        <v>1.5</v>
      </c>
      <c r="G12" s="43" t="str">
        <f t="shared" si="1"/>
        <v>#REF!</v>
      </c>
    </row>
    <row r="13">
      <c r="A13" s="43" t="s">
        <v>58</v>
      </c>
      <c r="B13" s="43" t="s">
        <v>78</v>
      </c>
      <c r="D13" s="43">
        <f t="array" ref="D13">IFERROR(MATCH(PREGUNTAS!D33,{"No — todo está en la cabeza del dueño o de 1-2 personas clave","Algo hay, pero muy informal — nadie lo sigue bien","Sí — hay procesos documentados que el equipo sigue"},0),0)</f>
        <v>0</v>
      </c>
      <c r="E13" s="43" t="str">
        <f t="shared" si="3"/>
        <v>#REF!</v>
      </c>
      <c r="F13" s="43">
        <v>1.5</v>
      </c>
      <c r="G13" s="43" t="str">
        <f t="shared" si="1"/>
        <v>#REF!</v>
      </c>
    </row>
    <row r="14">
      <c r="A14" s="43" t="s">
        <v>62</v>
      </c>
      <c r="B14" s="43" t="s">
        <v>78</v>
      </c>
      <c r="D14" s="43">
        <f t="array" ref="D14">IFERROR(MATCH(PREGUNTAS!D36,{"No — si yo no estoy, la empresa se detiene o se desordena","Opera, pero con muchos problemas y llamadas a mí","Sí — mi equipo maneja la operación sin necesitarme"},0),0)</f>
        <v>0</v>
      </c>
      <c r="E14" s="43" t="str">
        <f t="shared" si="3"/>
        <v>#REF!</v>
      </c>
      <c r="F14" s="43">
        <v>1.0</v>
      </c>
      <c r="G14" s="43" t="str">
        <f t="shared" si="1"/>
        <v>#REF!</v>
      </c>
    </row>
    <row r="15">
      <c r="A15" s="43" t="s">
        <v>65</v>
      </c>
      <c r="B15" s="43" t="s">
        <v>78</v>
      </c>
      <c r="D15" s="43">
        <f t="array" ref="D15">IFERROR(MATCH(PREGUNTAS!D38,{"No — retiro lo que necesito cuando lo necesito","Tengo algo definido pero no siempre se cumple","Sí — tengo sueldo fijo y separo mis gastos personales de la empresa"},0),0)</f>
        <v>0</v>
      </c>
      <c r="E15" s="43" t="str">
        <f t="shared" si="3"/>
        <v>#REF!</v>
      </c>
      <c r="F15" s="43">
        <v>1.0</v>
      </c>
      <c r="G15" s="43" t="str">
        <f t="shared" si="1"/>
        <v>#REF!</v>
      </c>
    </row>
    <row r="16">
      <c r="A16" s="43" t="s">
        <v>67</v>
      </c>
      <c r="B16" s="43" t="s">
        <v>79</v>
      </c>
      <c r="D16" s="43">
        <f t="array" ref="D16">IFERROR(MATCH(PREGUNTAS!D40,{"Muy urgente — siento que necesito actuar ya","Moderada — hay cosas que resolver pero no es una emergencia","Tranquila — quiero ordenarme antes de que se vuelva urgente"},0),0)</f>
        <v>0</v>
      </c>
      <c r="E16" s="43" t="str">
        <f t="array" ref="E16:F16">IFERROR(INDEX({3,2,1},D16),0)</f>
        <v>#REF!</v>
      </c>
      <c r="F16" s="43">
        <v>0.0</v>
      </c>
      <c r="G16" s="43" t="str">
        <f t="shared" si="1"/>
        <v>#REF!</v>
      </c>
    </row>
    <row r="18">
      <c r="A18" s="43" t="s">
        <v>80</v>
      </c>
      <c r="G18" s="43" t="str">
        <f>SUM(G2:G16)</f>
        <v>#REF!</v>
      </c>
    </row>
    <row r="19">
      <c r="A19" s="43" t="s">
        <v>81</v>
      </c>
      <c r="G19" s="43">
        <v>79.5</v>
      </c>
    </row>
    <row r="20">
      <c r="A20" s="43" t="s">
        <v>82</v>
      </c>
      <c r="G20" s="43">
        <f>IFERROR(G18/G19*100,0)</f>
        <v>0</v>
      </c>
    </row>
    <row r="21" ht="15.75" customHeight="1"/>
    <row r="22" ht="15.75" customHeight="1">
      <c r="A22" s="43" t="s">
        <v>83</v>
      </c>
      <c r="B22" s="43" t="s">
        <v>84</v>
      </c>
      <c r="C22" s="43" t="s">
        <v>85</v>
      </c>
      <c r="D22" s="43" t="s">
        <v>86</v>
      </c>
    </row>
    <row r="23" ht="15.75" customHeight="1">
      <c r="A23" s="43" t="s">
        <v>32</v>
      </c>
      <c r="B23" s="43" t="str">
        <f>G3+G4+G5</f>
        <v>#REF!</v>
      </c>
      <c r="C23" s="43">
        <v>25.5</v>
      </c>
      <c r="D23" s="43">
        <f t="shared" ref="D23:D28" si="4">IFERROR(B23/C23*100,0)</f>
        <v>0</v>
      </c>
    </row>
    <row r="24" ht="15.75" customHeight="1">
      <c r="A24" s="43" t="s">
        <v>40</v>
      </c>
      <c r="B24" s="43" t="str">
        <f>G6+G7</f>
        <v>#REF!</v>
      </c>
      <c r="C24" s="43">
        <v>15.0</v>
      </c>
      <c r="D24" s="43">
        <f t="shared" si="4"/>
        <v>0</v>
      </c>
    </row>
    <row r="25" ht="15.75" customHeight="1">
      <c r="A25" s="43" t="s">
        <v>46</v>
      </c>
      <c r="B25" s="43" t="str">
        <f>G8+G9</f>
        <v>#REF!</v>
      </c>
      <c r="C25" s="43">
        <v>12.0</v>
      </c>
      <c r="D25" s="43">
        <f t="shared" si="4"/>
        <v>0</v>
      </c>
    </row>
    <row r="26" ht="15.75" customHeight="1">
      <c r="A26" s="43" t="s">
        <v>52</v>
      </c>
      <c r="B26" s="43" t="str">
        <f>G10+G11+G12</f>
        <v>#REF!</v>
      </c>
      <c r="C26" s="43">
        <v>16.5</v>
      </c>
      <c r="D26" s="43">
        <f t="shared" si="4"/>
        <v>0</v>
      </c>
    </row>
    <row r="27" ht="15.75" customHeight="1">
      <c r="A27" s="43" t="s">
        <v>60</v>
      </c>
      <c r="B27" s="43" t="str">
        <f>G13</f>
        <v>#REF!</v>
      </c>
      <c r="C27" s="43">
        <v>4.5</v>
      </c>
      <c r="D27" s="43">
        <f t="shared" si="4"/>
        <v>0</v>
      </c>
    </row>
    <row r="28" ht="15.75" customHeight="1">
      <c r="A28" s="43" t="s">
        <v>64</v>
      </c>
      <c r="B28" s="43" t="str">
        <f>G14+G15</f>
        <v>#REF!</v>
      </c>
      <c r="C28" s="43">
        <v>6.0</v>
      </c>
      <c r="D28" s="43">
        <f t="shared" si="4"/>
        <v>0</v>
      </c>
    </row>
    <row r="29" ht="15.75" customHeight="1"/>
    <row r="30" ht="15.75" customHeight="1">
      <c r="A30" s="43" t="s">
        <v>87</v>
      </c>
      <c r="B30" s="43" t="str">
        <f t="array" ref="B30">INDEX(A23:A28,MATCH(MIN(D23:D28),D23:D28,0))</f>
        <v>CAJA</v>
      </c>
    </row>
    <row r="31" ht="15.75" customHeight="1"/>
    <row r="32" ht="15.75" customHeight="1">
      <c r="A32" s="43" t="s">
        <v>88</v>
      </c>
      <c r="B32" s="43" t="str">
        <f>IF(G20&gt;=75,"🟢 CONTROL",IF(G20&gt;=50,"🟡 ALERTA",IF(G20&gt;=25,"🟠 PRESIÓN","🔴 CRISIS")))</f>
        <v>🔴 CRISIS</v>
      </c>
    </row>
    <row r="33" ht="15.75" customHeight="1">
      <c r="A33" s="43" t="s">
        <v>89</v>
      </c>
      <c r="B33" s="43" t="str">
        <f>PREGUNTAS!D40</f>
        <v/>
      </c>
    </row>
    <row r="34" ht="15.75" customHeight="1"/>
    <row r="35" ht="15.75" customHeight="1">
      <c r="A35" s="43" t="s">
        <v>90</v>
      </c>
      <c r="B35" s="43" t="str">
        <f>INICIO!C16</f>
        <v/>
      </c>
    </row>
    <row r="36" ht="15.75" customHeight="1">
      <c r="A36" s="43" t="s">
        <v>91</v>
      </c>
      <c r="B36" s="43" t="str">
        <f>INICIO!C17</f>
        <v/>
      </c>
    </row>
    <row r="37" ht="15.75" customHeight="1">
      <c r="A37" s="43" t="s">
        <v>92</v>
      </c>
      <c r="B37" s="43" t="str">
        <f>INICIO!C20</f>
        <v/>
      </c>
    </row>
    <row r="38" ht="15.75" customHeight="1"/>
    <row r="39" ht="15.75" customHeight="1">
      <c r="A39" s="43" t="s">
        <v>93</v>
      </c>
      <c r="B39" s="43" t="str">
        <f>IF(AND(INICIO!C16&lt;&gt;"",INICIO!C17&lt;&gt;"",INICIO!C20&lt;&gt;""),"SÍ — Resultado disponible","NO — Completa tus datos en la hoja INICIO")</f>
        <v>NO — Completa tus datos en la hoja INICIO</v>
      </c>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20.57"/>
    <col customWidth="1" min="2" max="2" width="28.0"/>
    <col customWidth="1" min="3" max="3" width="46.0"/>
    <col customWidth="1" min="4" max="4" width="18.0"/>
    <col customWidth="1" min="5" max="26" width="8.71"/>
  </cols>
  <sheetData>
    <row r="1" ht="7.5" customHeight="1">
      <c r="A1" s="1"/>
      <c r="B1" s="2"/>
      <c r="C1" s="2"/>
      <c r="D1" s="3"/>
    </row>
    <row r="2" ht="37.5" customHeight="1">
      <c r="A2" s="44" t="s">
        <v>94</v>
      </c>
      <c r="B2" s="2"/>
      <c r="C2" s="2"/>
      <c r="D2" s="3"/>
    </row>
    <row r="3" ht="7.5" customHeight="1">
      <c r="A3" s="7"/>
      <c r="B3" s="2"/>
      <c r="C3" s="2"/>
      <c r="D3" s="3"/>
    </row>
    <row r="5" ht="27.75" customHeight="1">
      <c r="A5" s="45" t="str">
        <f>MOTOR!B39</f>
        <v>NO — Completa tus datos en la hoja INICIO</v>
      </c>
      <c r="B5" s="46"/>
      <c r="C5" s="46"/>
      <c r="D5" s="16"/>
    </row>
    <row r="7" ht="18.0" customHeight="1">
      <c r="A7" s="47" t="s">
        <v>95</v>
      </c>
      <c r="B7" s="2"/>
      <c r="C7" s="2"/>
      <c r="D7" s="3"/>
    </row>
    <row r="8" ht="18.0" customHeight="1">
      <c r="A8" s="9"/>
      <c r="B8" s="48" t="s">
        <v>96</v>
      </c>
      <c r="C8" s="49" t="str">
        <f>MOTOR!B35</f>
        <v/>
      </c>
      <c r="D8" s="12"/>
    </row>
    <row r="9" ht="18.0" customHeight="1">
      <c r="A9" s="9"/>
      <c r="B9" s="48" t="s">
        <v>91</v>
      </c>
      <c r="C9" s="49" t="str">
        <f>MOTOR!B36</f>
        <v/>
      </c>
      <c r="D9" s="12"/>
    </row>
    <row r="10" ht="18.0" customHeight="1">
      <c r="A10" s="9"/>
      <c r="B10" s="48" t="s">
        <v>92</v>
      </c>
      <c r="C10" s="49" t="str">
        <f>MOTOR!B37</f>
        <v/>
      </c>
      <c r="D10" s="12"/>
    </row>
    <row r="12" ht="19.5" customHeight="1">
      <c r="A12" s="8" t="s">
        <v>97</v>
      </c>
      <c r="B12" s="2"/>
      <c r="C12" s="2"/>
      <c r="D12" s="3"/>
    </row>
    <row r="13" ht="39.75" customHeight="1">
      <c r="A13" s="50" t="str">
        <f>MOTOR!B32</f>
        <v>🔴 CRISIS</v>
      </c>
      <c r="B13" s="46"/>
      <c r="C13" s="46"/>
      <c r="D13" s="16"/>
    </row>
    <row r="14" ht="19.5" customHeight="1">
      <c r="B14" s="51" t="s">
        <v>98</v>
      </c>
      <c r="C14" s="12"/>
      <c r="D14" s="52" t="str">
        <f>IFERROR(ROUND(MOTOR!G20,1)&amp;" / 100","Sin datos")</f>
        <v>0 / 100</v>
      </c>
    </row>
    <row r="16" ht="18.0" customHeight="1">
      <c r="A16" s="8" t="s">
        <v>99</v>
      </c>
      <c r="B16" s="2"/>
      <c r="C16" s="2"/>
      <c r="D16" s="3"/>
    </row>
    <row r="17" ht="72.0" customHeight="1">
      <c r="A17" s="53" t="str">
        <f>IF(MOTOR!G20&gt;=75,"🟢 Tu empresa está en control. Tienes claridad de caja, tus deudas están manejadas y conoces tus márgenes. El objetivo ahora es consolidar, proteger tu patrimonio y construir libertad empresarial.",IF(MOTOR!G20&gt;=50,"🟡 Tu empresa está en alerta. Hay señales que no puedes ignorar: algo en caja, deuda, impuestos o rentabilidad no está bien del todo. No es una crisis todavía, pero si no actúas hoy, puede serlo pronto.",IF(MOTOR!G20&gt;=25,"🟠 Tu empresa está bajo presión. Hay al menos un frente que está afectando tu flujo de caja, tu tranquilidad o tu capacidad de crecer. Este no es el momento de esperar — es el momento de identificar el frente más urgente y atacarlo.","🔴 Tu empresa está en crisis. Hay señales serias que necesitan atención inmediata. No tomes decisiones grandes solo, no muevas deudas sin un plan claro y no sigas operando a ciegas. El primer paso es entender exactamente qué está pasando.")))</f>
        <v>🔴 Tu empresa está en crisis. Hay señales serias que necesitan atención inmediata. No tomes decisiones grandes solo, no muevas deudas sin un plan claro y no sigas operando a ciegas. El primer paso es entender exactamente qué está pasando.</v>
      </c>
      <c r="B17" s="11"/>
      <c r="C17" s="11"/>
      <c r="D17" s="12"/>
    </row>
    <row r="20" ht="18.0" customHeight="1">
      <c r="A20" s="8" t="s">
        <v>100</v>
      </c>
      <c r="B20" s="2"/>
      <c r="C20" s="2"/>
      <c r="D20" s="3"/>
    </row>
    <row r="21" ht="31.5" customHeight="1">
      <c r="A21" s="54" t="str">
        <f>IFERROR("La mayor presión en tu empresa está en: "&amp;MOTOR!B30,"Completa todas las preguntas")</f>
        <v>La mayor presión en tu empresa está en: CAJA</v>
      </c>
      <c r="B21" s="46"/>
      <c r="C21" s="46"/>
      <c r="D21" s="16"/>
    </row>
    <row r="22" ht="15.75" customHeight="1"/>
    <row r="23" ht="18.0" customHeight="1">
      <c r="A23" s="8" t="s">
        <v>101</v>
      </c>
      <c r="B23" s="2"/>
      <c r="C23" s="2"/>
      <c r="D23" s="3"/>
    </row>
    <row r="24" ht="15.75" customHeight="1">
      <c r="A24" s="9"/>
      <c r="B24" s="23" t="s">
        <v>102</v>
      </c>
      <c r="C24" s="23" t="s">
        <v>103</v>
      </c>
      <c r="D24" s="23" t="s">
        <v>104</v>
      </c>
    </row>
    <row r="25" ht="18.75" customHeight="1">
      <c r="A25" s="9"/>
      <c r="B25" s="55" t="s">
        <v>105</v>
      </c>
      <c r="C25" s="56" t="str">
        <f>IF(MOTOR!D23&gt;=75,"🟢 CONTROL",IF(MOTOR!D23&gt;=50,"🟡 ALERTA",IF(MOTOR!D23&gt;=25,"🟠 PRESIÓN","🔴 CRISIS")))</f>
        <v>🔴 CRISIS</v>
      </c>
      <c r="D25" s="57" t="str">
        <f>IFERROR(ROUND(MOTOR!D23,1)&amp;"%","—")</f>
        <v>0%</v>
      </c>
    </row>
    <row r="26" ht="18.75" customHeight="1">
      <c r="A26" s="9"/>
      <c r="B26" s="58" t="s">
        <v>106</v>
      </c>
      <c r="C26" s="59" t="str">
        <f>IF(MOTOR!D24&gt;=75,"🟢 CONTROL",IF(MOTOR!D24&gt;=50,"🟡 ALERTA",IF(MOTOR!D24&gt;=25,"🟠 PRESIÓN","🔴 CRISIS")))</f>
        <v>🔴 CRISIS</v>
      </c>
      <c r="D26" s="60" t="str">
        <f>IFERROR(ROUND(MOTOR!D24,1)&amp;"%","—")</f>
        <v>0%</v>
      </c>
    </row>
    <row r="27" ht="18.75" customHeight="1">
      <c r="A27" s="9"/>
      <c r="B27" s="55" t="s">
        <v>107</v>
      </c>
      <c r="C27" s="56" t="str">
        <f>IF(MOTOR!D25&gt;=75,"🟢 CONTROL",IF(MOTOR!D25&gt;=50,"🟡 ALERTA",IF(MOTOR!D25&gt;=25,"🟠 PRESIÓN","🔴 CRISIS")))</f>
        <v>🔴 CRISIS</v>
      </c>
      <c r="D27" s="57" t="str">
        <f>IFERROR(ROUND(MOTOR!D25,1)&amp;"%","—")</f>
        <v>0%</v>
      </c>
    </row>
    <row r="28" ht="18.75" customHeight="1">
      <c r="A28" s="9"/>
      <c r="B28" s="58" t="s">
        <v>108</v>
      </c>
      <c r="C28" s="59" t="str">
        <f>IF(MOTOR!D26&gt;=75,"🟢 CONTROL",IF(MOTOR!D26&gt;=50,"🟡 ALERTA",IF(MOTOR!D26&gt;=25,"🟠 PRESIÓN","🔴 CRISIS")))</f>
        <v>🔴 CRISIS</v>
      </c>
      <c r="D28" s="60" t="str">
        <f>IFERROR(ROUND(MOTOR!D26,1)&amp;"%","—")</f>
        <v>0%</v>
      </c>
    </row>
    <row r="29" ht="18.75" customHeight="1">
      <c r="A29" s="9"/>
      <c r="B29" s="55" t="s">
        <v>109</v>
      </c>
      <c r="C29" s="56" t="str">
        <f>IF(MOTOR!D27&gt;=75,"🟢 CONTROL",IF(MOTOR!D27&gt;=50,"🟡 ALERTA",IF(MOTOR!D27&gt;=25,"🟠 PRESIÓN","🔴 CRISIS")))</f>
        <v>🔴 CRISIS</v>
      </c>
      <c r="D29" s="57" t="str">
        <f>IFERROR(ROUND(MOTOR!D27,1)&amp;"%","—")</f>
        <v>0%</v>
      </c>
    </row>
    <row r="30" ht="18.75" customHeight="1">
      <c r="A30" s="9"/>
      <c r="B30" s="58" t="s">
        <v>110</v>
      </c>
      <c r="C30" s="59" t="str">
        <f>IF(MOTOR!D28&gt;=75,"🟢 CONTROL",IF(MOTOR!D28&gt;=50,"🟡 ALERTA",IF(MOTOR!D28&gt;=25,"🟠 PRESIÓN","🔴 CRISIS")))</f>
        <v>🔴 CRISIS</v>
      </c>
      <c r="D30" s="60" t="str">
        <f>IFERROR(ROUND(MOTOR!D28,1)&amp;"%","—")</f>
        <v>0%</v>
      </c>
    </row>
    <row r="31" ht="15.75" customHeight="1"/>
    <row r="32" ht="18.0" customHeight="1">
      <c r="A32" s="61" t="s">
        <v>111</v>
      </c>
      <c r="B32" s="2"/>
      <c r="C32" s="2"/>
      <c r="D32" s="3"/>
    </row>
    <row r="33" ht="18.0" customHeight="1">
      <c r="A33" s="62"/>
      <c r="B33" s="63" t="s">
        <v>112</v>
      </c>
      <c r="C33" s="11"/>
      <c r="D33" s="12"/>
    </row>
    <row r="34" ht="18.0" customHeight="1">
      <c r="A34" s="62"/>
      <c r="B34" s="64" t="s">
        <v>113</v>
      </c>
      <c r="C34" s="11"/>
      <c r="D34" s="12"/>
    </row>
    <row r="35" ht="18.0" customHeight="1">
      <c r="A35" s="62"/>
      <c r="B35" s="63" t="s">
        <v>114</v>
      </c>
      <c r="C35" s="11"/>
      <c r="D35" s="12"/>
    </row>
    <row r="36" ht="18.0" customHeight="1">
      <c r="A36" s="62"/>
      <c r="B36" s="64" t="s">
        <v>115</v>
      </c>
      <c r="C36" s="11"/>
      <c r="D36" s="12"/>
    </row>
    <row r="37" ht="18.0" customHeight="1">
      <c r="A37" s="62"/>
      <c r="B37" s="63" t="s">
        <v>116</v>
      </c>
      <c r="C37" s="11"/>
      <c r="D37" s="12"/>
    </row>
    <row r="38" ht="15.75" customHeight="1"/>
    <row r="39" ht="18.0" customHeight="1">
      <c r="A39" s="8" t="s">
        <v>117</v>
      </c>
      <c r="B39" s="2"/>
      <c r="C39" s="2"/>
      <c r="D39" s="3"/>
    </row>
    <row r="40" ht="60.0" customHeight="1">
      <c r="A40" s="65" t="str">
        <f>IF(MOTOR!G20&lt;25,"🔴 PLAN DE CHOQUE DE CAJA — Tu situación requiere acción inmediata. En los próximos 7 días necesitas un mapa claro de tus obligaciones, una proyección de caja y un plan para cubrir los próximos 30 días sin improvisar.",IF(AND(MOTOR!G20&lt;50,MOTOR!B30="CAJA"),"🟠 RADIOGRAFÍA FINANCIERA URGENTE — Tu caja está bajo presión. El primer paso es entender exactamente de dónde viene el problema: si es cartera, costos, precios o estructura de deuda.",IF(AND(MOTOR!G20&lt;50,MOTOR!B30="DEUDA"),"🟠 PLAN DE REESTRUCTURACIÓN DE DEUDA — Tus obligaciones financieras están afectando el flujo. Antes de tomar más crédito o pagar de cualquier forma, necesitas un mapa de deuda y una estrategia de pago.",IF(AND(MOTOR!G20&lt;50,MOTOR!B30="IMPUESTOS"),"🟠 ORDEN TRIBUTARIO — Los impuestos son una presión activa. El primer paso es saber exactamente cuánto debes, negociar si aplica y crear un sistema de provisión mensual.",IF(MOTOR!G20&gt;=75,"🟢 COMITÉ FINANCIERO MENSUAL — Tu empresa está en buen estado. El foco ahora es consolidar control, proteger patrimonio y construir libertad financiera con el Método AGA.","🟡 DIAGNÓSTICO EMPRESARIAL COMPLETO AGA — Hay señales de alerta en varias áreas. El paso correcto es un diagnóstico profundo para identificar el frente prioritario antes de actuar.")))))</f>
        <v>🔴 PLAN DE CHOQUE DE CAJA — Tu situación requiere acción inmediata. En los próximos 7 días necesitas un mapa claro de tus obligaciones, una proyección de caja y un plan para cubrir los próximos 30 días sin improvisar.</v>
      </c>
      <c r="B40" s="46"/>
      <c r="C40" s="46"/>
      <c r="D40" s="16"/>
    </row>
    <row r="41" ht="15.75" customHeight="1"/>
    <row r="42" ht="15.75" customHeight="1"/>
    <row r="43" ht="19.5" customHeight="1">
      <c r="A43" s="66" t="s">
        <v>118</v>
      </c>
      <c r="B43" s="2"/>
      <c r="C43" s="2"/>
      <c r="D43" s="3"/>
    </row>
    <row r="44" ht="55.5" customHeight="1">
      <c r="A44" s="67" t="str">
        <f>IF(MOTOR!G20&lt;50,"Si tu resultado salió naranja o rojo, no tomes decisiones grandes solo. Comparte este resultado con el equipo AGA — en una revisión corta te decimos si el diagnóstico tiene sentido para tu caso específico y cuál es el primer paso real. Escríbenos al Whats"&amp;"App: [NÚMERO AGA] o escribe 'PA01' para recibir atención prioritaria.","Tu empresa está en buen camino. Si quieres construir sobre esa base — ordenar el patrimonio, mejorar márgenes o crear libertad financiera — el Método AGA tiene un camino claro para ti. Escríbenos al WhatsApp: [NÚMERO AGA]")</f>
        <v>Si tu resultado salió naranja o rojo, no tomes decisiones grandes solo. Comparte este resultado con el equipo AGA — en una revisión corta te decimos si el diagnóstico tiene sentido para tu caso específico y cuál es el primer paso real. Escríbenos al WhatsApp: [NÚMERO AGA] o escribe 'PA01' para recibir atención prioritaria.</v>
      </c>
      <c r="B44" s="46"/>
      <c r="C44" s="46"/>
      <c r="D44" s="16"/>
    </row>
    <row r="45" ht="15.75" customHeight="1"/>
    <row r="46" ht="15.75" customHeight="1"/>
    <row r="47" ht="18.0" customHeight="1">
      <c r="A47" s="20" t="s">
        <v>119</v>
      </c>
      <c r="B47" s="2"/>
      <c r="C47" s="2"/>
      <c r="D47" s="3"/>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A1:D1"/>
    <mergeCell ref="A2:D2"/>
    <mergeCell ref="A3:D3"/>
    <mergeCell ref="A5:D5"/>
    <mergeCell ref="A7:D7"/>
    <mergeCell ref="C8:D8"/>
    <mergeCell ref="C9:D9"/>
    <mergeCell ref="C10:D10"/>
    <mergeCell ref="A12:D12"/>
    <mergeCell ref="A13:D13"/>
    <mergeCell ref="B14:C14"/>
    <mergeCell ref="A16:D16"/>
    <mergeCell ref="A17:D17"/>
    <mergeCell ref="A20:D20"/>
    <mergeCell ref="B37:D37"/>
    <mergeCell ref="A39:D39"/>
    <mergeCell ref="A40:D40"/>
    <mergeCell ref="A43:D43"/>
    <mergeCell ref="A44:D44"/>
    <mergeCell ref="A47:D47"/>
    <mergeCell ref="A21:D21"/>
    <mergeCell ref="A23:D23"/>
    <mergeCell ref="A32:D32"/>
    <mergeCell ref="B33:D33"/>
    <mergeCell ref="B34:D34"/>
    <mergeCell ref="B35:D35"/>
    <mergeCell ref="B36:D36"/>
  </mergeCell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2026-06-01T19:14:43Z</dcterms:created>
  <dc:creator>openpyxl</dc:creator>
</cp:coreProperties>
</file>

<file path=docProps/custom.xml><?xml version="1.0" encoding="utf-8"?>
<Properties xmlns="http://schemas.openxmlformats.org/officeDocument/2006/custom-properties" xmlns:vt="http://schemas.openxmlformats.org/officeDocument/2006/docPropsVTypes"/>
</file>